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e Webpage\"/>
    </mc:Choice>
  </mc:AlternateContent>
  <xr:revisionPtr revIDLastSave="0" documentId="13_ncr:1_{EFE97C89-1037-420B-B98C-0037B2A9A23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2019-2020" sheetId="11" r:id="rId1"/>
    <sheet name="2018-2019" sheetId="10" r:id="rId2"/>
    <sheet name="2017-2018" sheetId="9" r:id="rId3"/>
    <sheet name="2016-2017" sheetId="8" r:id="rId4"/>
    <sheet name="2015-2016" sheetId="7" r:id="rId5"/>
    <sheet name="2014-2015" sheetId="6" r:id="rId6"/>
    <sheet name="2013-2014" sheetId="5" r:id="rId7"/>
    <sheet name="2012-2013" sheetId="4" r:id="rId8"/>
    <sheet name="2011-2012" sheetId="1" r:id="rId9"/>
    <sheet name="Sheet3" sheetId="3" r:id="rId10"/>
  </sheets>
  <definedNames>
    <definedName name="_xlnm.Print_Area" localSheetId="7">'2012-2013'!$A$1:$G$33</definedName>
    <definedName name="_xlnm.Print_Area" localSheetId="6">'2013-2014'!$A$1:$G$30</definedName>
    <definedName name="_xlnm.Print_Area" localSheetId="5">'2014-2015'!$A$1:$G$34</definedName>
  </definedNames>
  <calcPr calcId="191029"/>
</workbook>
</file>

<file path=xl/calcChain.xml><?xml version="1.0" encoding="utf-8"?>
<calcChain xmlns="http://schemas.openxmlformats.org/spreadsheetml/2006/main">
  <c r="C36" i="11" l="1"/>
  <c r="D32" i="11"/>
  <c r="C32" i="11"/>
  <c r="E30" i="11"/>
  <c r="F30" i="11" s="1"/>
  <c r="E29" i="11"/>
  <c r="F29" i="11" s="1"/>
  <c r="G29" i="11" s="1"/>
  <c r="E28" i="11"/>
  <c r="F28" i="11" s="1"/>
  <c r="G28" i="11" s="1"/>
  <c r="E27" i="11"/>
  <c r="F27" i="11" s="1"/>
  <c r="G27" i="11" s="1"/>
  <c r="E26" i="11"/>
  <c r="F26" i="11" s="1"/>
  <c r="G26" i="11" s="1"/>
  <c r="E25" i="11"/>
  <c r="F25" i="11" s="1"/>
  <c r="G25" i="11" s="1"/>
  <c r="E24" i="11"/>
  <c r="F24" i="11" s="1"/>
  <c r="E23" i="11"/>
  <c r="F23" i="11" s="1"/>
  <c r="G23" i="11" s="1"/>
  <c r="E22" i="11"/>
  <c r="F22" i="11" s="1"/>
  <c r="G22" i="11" s="1"/>
  <c r="E21" i="11"/>
  <c r="F21" i="11" s="1"/>
  <c r="E20" i="11"/>
  <c r="F20" i="11" s="1"/>
  <c r="E19" i="11"/>
  <c r="F19" i="11" s="1"/>
  <c r="G19" i="11" s="1"/>
  <c r="E18" i="11"/>
  <c r="F18" i="11" s="1"/>
  <c r="E17" i="11"/>
  <c r="F17" i="11" s="1"/>
  <c r="E16" i="11"/>
  <c r="F16" i="11" s="1"/>
  <c r="G16" i="11" s="1"/>
  <c r="F15" i="11"/>
  <c r="G15" i="11" s="1"/>
  <c r="E15" i="11"/>
  <c r="A15" i="11"/>
  <c r="E14" i="11"/>
  <c r="F14" i="11" s="1"/>
  <c r="G14" i="11" s="1"/>
  <c r="E13" i="11"/>
  <c r="F13" i="11" s="1"/>
  <c r="E12" i="11"/>
  <c r="F12" i="11" s="1"/>
  <c r="E11" i="11"/>
  <c r="F11" i="11" s="1"/>
  <c r="G11" i="11" s="1"/>
  <c r="F10" i="11"/>
  <c r="G10" i="11" s="1"/>
  <c r="E10" i="11"/>
  <c r="E9" i="11"/>
  <c r="F9" i="11" s="1"/>
  <c r="E8" i="11"/>
  <c r="F8" i="11" s="1"/>
  <c r="G8" i="11" s="1"/>
  <c r="E7" i="11"/>
  <c r="F7" i="11" s="1"/>
  <c r="G7" i="11" s="1"/>
  <c r="A7" i="11"/>
  <c r="E6" i="11"/>
  <c r="F6" i="11" s="1"/>
  <c r="G9" i="11" l="1"/>
  <c r="G12" i="11"/>
  <c r="G17" i="11"/>
  <c r="G20" i="11"/>
  <c r="G30" i="11"/>
  <c r="G13" i="11"/>
  <c r="G18" i="11"/>
  <c r="G21" i="11"/>
  <c r="G24" i="11"/>
  <c r="G6" i="11"/>
  <c r="F32" i="11"/>
  <c r="G32" i="11" s="1"/>
  <c r="E32" i="11"/>
  <c r="G30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D32" i="10" l="1"/>
  <c r="C32" i="10"/>
  <c r="E31" i="10"/>
  <c r="F31" i="10" s="1"/>
  <c r="G31" i="10" s="1"/>
  <c r="E30" i="10"/>
  <c r="F30" i="10" s="1"/>
  <c r="G30" i="10" s="1"/>
  <c r="E28" i="10"/>
  <c r="F28" i="10" s="1"/>
  <c r="G28" i="10" s="1"/>
  <c r="E26" i="10"/>
  <c r="F26" i="10" s="1"/>
  <c r="G26" i="10" s="1"/>
  <c r="E27" i="10"/>
  <c r="E25" i="10"/>
  <c r="E24" i="10"/>
  <c r="E23" i="10"/>
  <c r="E22" i="10"/>
  <c r="E20" i="10"/>
  <c r="F20" i="10" s="1"/>
  <c r="G20" i="10" s="1"/>
  <c r="E21" i="10"/>
  <c r="F21" i="10" s="1"/>
  <c r="G21" i="10" s="1"/>
  <c r="E29" i="10"/>
  <c r="F29" i="10" s="1"/>
  <c r="G29" i="10" s="1"/>
  <c r="E19" i="10"/>
  <c r="F19" i="10" s="1"/>
  <c r="G19" i="10" s="1"/>
  <c r="E18" i="10"/>
  <c r="E17" i="10"/>
  <c r="F17" i="10" s="1"/>
  <c r="G17" i="10" s="1"/>
  <c r="E16" i="10"/>
  <c r="E15" i="10"/>
  <c r="F15" i="10" s="1"/>
  <c r="G15" i="10" s="1"/>
  <c r="E14" i="10"/>
  <c r="E13" i="10"/>
  <c r="E12" i="10"/>
  <c r="F12" i="10" s="1"/>
  <c r="G12" i="10" s="1"/>
  <c r="E11" i="10"/>
  <c r="F11" i="10" s="1"/>
  <c r="G11" i="10" s="1"/>
  <c r="E10" i="10"/>
  <c r="E9" i="10"/>
  <c r="F9" i="10" s="1"/>
  <c r="G9" i="10" s="1"/>
  <c r="E8" i="10"/>
  <c r="F8" i="10" s="1"/>
  <c r="G8" i="10" s="1"/>
  <c r="A8" i="10"/>
  <c r="A9" i="10" s="1"/>
  <c r="E7" i="10"/>
  <c r="F7" i="10" s="1"/>
  <c r="G7" i="10" s="1"/>
  <c r="E32" i="10" l="1"/>
  <c r="F32" i="10" s="1"/>
  <c r="G32" i="10" s="1"/>
  <c r="F24" i="10"/>
  <c r="G24" i="10" s="1"/>
  <c r="F22" i="10"/>
  <c r="G22" i="10" s="1"/>
  <c r="F23" i="10"/>
  <c r="G23" i="10" s="1"/>
  <c r="F25" i="10"/>
  <c r="G25" i="10" s="1"/>
  <c r="F14" i="10"/>
  <c r="G14" i="10" s="1"/>
  <c r="F27" i="10"/>
  <c r="G27" i="10" s="1"/>
  <c r="F13" i="10"/>
  <c r="G13" i="10" s="1"/>
  <c r="F18" i="10"/>
  <c r="G18" i="10" s="1"/>
  <c r="F16" i="10"/>
  <c r="G16" i="10" s="1"/>
  <c r="F10" i="10"/>
  <c r="G10" i="10" s="1"/>
  <c r="E6" i="9" l="1"/>
  <c r="E7" i="9"/>
  <c r="E8" i="9"/>
  <c r="E9" i="9"/>
  <c r="E10" i="9"/>
  <c r="E11" i="9"/>
  <c r="E12" i="9"/>
  <c r="E13" i="9"/>
  <c r="E14" i="9"/>
  <c r="E15" i="9"/>
  <c r="F15" i="9"/>
  <c r="G15" i="9" s="1"/>
  <c r="E16" i="9"/>
  <c r="E17" i="9"/>
  <c r="E19" i="9"/>
  <c r="E20" i="9"/>
  <c r="E18" i="9"/>
  <c r="E21" i="9"/>
  <c r="E22" i="9"/>
  <c r="F22" i="9"/>
  <c r="G22" i="9" s="1"/>
  <c r="E23" i="9"/>
  <c r="E24" i="9"/>
  <c r="E25" i="9"/>
  <c r="E26" i="9"/>
  <c r="E27" i="9"/>
  <c r="E28" i="9"/>
  <c r="E29" i="9"/>
  <c r="D30" i="9"/>
  <c r="C30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E5" i="9"/>
  <c r="F27" i="9" l="1"/>
  <c r="G27" i="9" s="1"/>
  <c r="F23" i="9"/>
  <c r="G23" i="9" s="1"/>
  <c r="F18" i="9"/>
  <c r="G18" i="9" s="1"/>
  <c r="F16" i="9"/>
  <c r="G16" i="9" s="1"/>
  <c r="F9" i="9"/>
  <c r="G9" i="9" s="1"/>
  <c r="F5" i="9"/>
  <c r="G5" i="9" s="1"/>
  <c r="F20" i="9"/>
  <c r="G20" i="9" s="1"/>
  <c r="F12" i="9"/>
  <c r="G12" i="9" s="1"/>
  <c r="F8" i="9"/>
  <c r="G8" i="9" s="1"/>
  <c r="F25" i="9"/>
  <c r="G25" i="9" s="1"/>
  <c r="F11" i="9"/>
  <c r="G11" i="9" s="1"/>
  <c r="F7" i="9"/>
  <c r="G7" i="9" s="1"/>
  <c r="F28" i="9"/>
  <c r="G28" i="9" s="1"/>
  <c r="F24" i="9"/>
  <c r="G24" i="9" s="1"/>
  <c r="F17" i="9"/>
  <c r="G17" i="9" s="1"/>
  <c r="F6" i="9"/>
  <c r="G6" i="9" s="1"/>
  <c r="F26" i="9"/>
  <c r="G26" i="9" s="1"/>
  <c r="F19" i="9"/>
  <c r="G19" i="9" s="1"/>
  <c r="F14" i="9"/>
  <c r="G14" i="9" s="1"/>
  <c r="F10" i="9"/>
  <c r="G10" i="9" s="1"/>
  <c r="F29" i="9"/>
  <c r="G29" i="9" s="1"/>
  <c r="F21" i="9"/>
  <c r="G21" i="9" s="1"/>
  <c r="F13" i="9"/>
  <c r="G13" i="9" s="1"/>
  <c r="E30" i="9"/>
  <c r="D30" i="8"/>
  <c r="C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E5" i="8"/>
  <c r="G30" i="9" l="1"/>
  <c r="F30" i="9"/>
  <c r="F5" i="8"/>
  <c r="G5" i="8" s="1"/>
  <c r="F6" i="8"/>
  <c r="G6" i="8" s="1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E30" i="8"/>
  <c r="F30" i="8" l="1"/>
  <c r="G30" i="8" s="1"/>
  <c r="D30" i="1"/>
  <c r="C30" i="1"/>
  <c r="D30" i="4"/>
  <c r="C30" i="4"/>
  <c r="D30" i="6" l="1"/>
  <c r="C30" i="6"/>
  <c r="E29" i="6"/>
  <c r="F29" i="6" s="1"/>
  <c r="G29" i="6" s="1"/>
  <c r="E28" i="6"/>
  <c r="F28" i="6" s="1"/>
  <c r="G28" i="6" s="1"/>
  <c r="E27" i="6"/>
  <c r="F27" i="6" s="1"/>
  <c r="G27" i="6" s="1"/>
  <c r="E26" i="6"/>
  <c r="F26" i="6" s="1"/>
  <c r="G26" i="6" s="1"/>
  <c r="E25" i="6"/>
  <c r="F25" i="6" s="1"/>
  <c r="G25" i="6" s="1"/>
  <c r="E24" i="6"/>
  <c r="F24" i="6" s="1"/>
  <c r="G24" i="6" s="1"/>
  <c r="E23" i="6"/>
  <c r="F23" i="6" s="1"/>
  <c r="G23" i="6" s="1"/>
  <c r="E22" i="6"/>
  <c r="F22" i="6" s="1"/>
  <c r="G22" i="6" s="1"/>
  <c r="E21" i="6"/>
  <c r="F21" i="6" s="1"/>
  <c r="G21" i="6" s="1"/>
  <c r="E20" i="6"/>
  <c r="F20" i="6" s="1"/>
  <c r="G20" i="6" s="1"/>
  <c r="E19" i="6"/>
  <c r="F19" i="6" s="1"/>
  <c r="G19" i="6" s="1"/>
  <c r="E18" i="6"/>
  <c r="F18" i="6" s="1"/>
  <c r="G18" i="6" s="1"/>
  <c r="E17" i="6"/>
  <c r="F17" i="6" s="1"/>
  <c r="G17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E8" i="6"/>
  <c r="F8" i="6" s="1"/>
  <c r="G8" i="6" s="1"/>
  <c r="E7" i="6"/>
  <c r="F7" i="6" s="1"/>
  <c r="G7" i="6" s="1"/>
  <c r="E6" i="6"/>
  <c r="F6" i="6" s="1"/>
  <c r="G6" i="6" s="1"/>
  <c r="E5" i="6"/>
  <c r="F5" i="6" s="1"/>
  <c r="G5" i="6" s="1"/>
  <c r="F30" i="6" l="1"/>
  <c r="G30" i="6" s="1"/>
  <c r="E30" i="6"/>
  <c r="D30" i="5"/>
  <c r="C30" i="5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E5" i="5"/>
  <c r="F5" i="5" s="1"/>
  <c r="G5" i="5" s="1"/>
  <c r="F30" i="5" l="1"/>
  <c r="G30" i="5" s="1"/>
  <c r="E30" i="5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E6" i="4"/>
  <c r="F6" i="4" s="1"/>
  <c r="G6" i="4" s="1"/>
  <c r="E5" i="4"/>
  <c r="F5" i="4" l="1"/>
  <c r="E30" i="4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l="1"/>
  <c r="E30" i="1"/>
  <c r="G5" i="4"/>
  <c r="F30" i="4"/>
  <c r="G30" i="4" s="1"/>
  <c r="G5" i="1" l="1"/>
  <c r="F30" i="1"/>
  <c r="G30" i="1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</calcChain>
</file>

<file path=xl/sharedStrings.xml><?xml version="1.0" encoding="utf-8"?>
<sst xmlns="http://schemas.openxmlformats.org/spreadsheetml/2006/main" count="351" uniqueCount="108">
  <si>
    <t xml:space="preserve">Real </t>
  </si>
  <si>
    <t>Personal</t>
  </si>
  <si>
    <t>Owners</t>
  </si>
  <si>
    <t>Estate</t>
  </si>
  <si>
    <t>Property</t>
  </si>
  <si>
    <t>Total</t>
  </si>
  <si>
    <t>Taxes</t>
  </si>
  <si>
    <t>%</t>
  </si>
  <si>
    <t>Maritime &amp; Northeast Pipeline LLC</t>
  </si>
  <si>
    <t>Fransway Realty LLC</t>
  </si>
  <si>
    <t>Lowe's Home Centers Inc</t>
  </si>
  <si>
    <t>Bangor Hydro Electric Company</t>
  </si>
  <si>
    <t>BAC-Brewer Automotive Components Inc./ Somic America Inc.</t>
  </si>
  <si>
    <t>EODSR LLC/ Darling Edward O</t>
  </si>
  <si>
    <t>Penobscot River Holdings LLC</t>
  </si>
  <si>
    <t>Eastern Maine Healthcare Sys.</t>
  </si>
  <si>
    <t>Aktem Business Park LLC</t>
  </si>
  <si>
    <t>Wilson Street Holdings, LLC</t>
  </si>
  <si>
    <t>Trans-Tech Industries Inc</t>
  </si>
  <si>
    <t>Faulkner Reginald D / Faulkner Reginald D &amp; Claudette</t>
  </si>
  <si>
    <t>Milton Real Property of Mass LLC/Southworth-Milton Inc</t>
  </si>
  <si>
    <t>Ellen M Leach Memorial Home/Leach Home Partners LP</t>
  </si>
  <si>
    <t>Springer Lawrence</t>
  </si>
  <si>
    <t xml:space="preserve">Cassidy Dana </t>
  </si>
  <si>
    <t>Evergreen Ridge Inc.</t>
  </si>
  <si>
    <t>Marden's/ Marden's, Inc.</t>
  </si>
  <si>
    <t>12 Stevens, LLC</t>
  </si>
  <si>
    <t>DAD'S LLC</t>
  </si>
  <si>
    <t>EWT LLC 12</t>
  </si>
  <si>
    <t>Ogden Me, LLC</t>
  </si>
  <si>
    <t>The 25 largest taxpayers represent 24.71% of the total tax commitment.</t>
  </si>
  <si>
    <t>Largest Taxpayers 2011-2012</t>
  </si>
  <si>
    <t>Scott H. Lee, Trustee of Wal-Mart R E Bus Trust/Wal-Mart Stores East LP</t>
  </si>
  <si>
    <t>Woodlands of Brewer LLC (The) / Woodlands Assisted Living of Brewer LLC</t>
  </si>
  <si>
    <t>Ventas Realty LTD Partnership/Kindred Nursing Centers West/Kindred Nursing Centers East LLC</t>
  </si>
  <si>
    <t>The 20 largest taxpayers represent 23.25% of the total tax commitment.</t>
  </si>
  <si>
    <t>The 10 largest taxpayers represent 19.09% of the total tax commitment.</t>
  </si>
  <si>
    <t>Valuation</t>
  </si>
  <si>
    <t>MSB/ Machias Savings Bank</t>
  </si>
  <si>
    <t>The 10 largest taxpayers represent 19.45% of the total tax commitment.</t>
  </si>
  <si>
    <t>Eastern Maine Healthcare Sys</t>
  </si>
  <si>
    <t>Marden's/ Marden's, Inc./Mardens LLP</t>
  </si>
  <si>
    <t>The 20 largest taxpayers represent 23.76% of the total tax commitment</t>
  </si>
  <si>
    <t>The 25 largest taxpayers represent 25.30% of the total tax commitment.</t>
  </si>
  <si>
    <t>Largest Taxpayers 2012-2013</t>
  </si>
  <si>
    <t>Largest Taxpayers 2013-2014</t>
  </si>
  <si>
    <t>Chamberlain Place Senior Housing</t>
  </si>
  <si>
    <t>Carrie &amp; Lynne Management LLC</t>
  </si>
  <si>
    <t>Bangor Gas Company</t>
  </si>
  <si>
    <t>The 10 largest taxpayers represent 18.93% of the total tax commitment.</t>
  </si>
  <si>
    <t>The 20 largest taxpayers represent 22.85% of the total tax commitment.</t>
  </si>
  <si>
    <t>Total tax commitment for 2013-2014: $16,163,007.48.</t>
  </si>
  <si>
    <t>The 25 largest taxpayers represent 24.30% of the total tax commitment.</t>
  </si>
  <si>
    <t>Largest Taxpayers 2014-2015</t>
  </si>
  <si>
    <t>Emera Maine</t>
  </si>
  <si>
    <t>Brewer ALF LLC / Woodlands Assisted Living of Brewer LLC</t>
  </si>
  <si>
    <t>Bradford &amp; Bradford Assoc / Vacationland Inn</t>
  </si>
  <si>
    <t>EV Properties LLC</t>
  </si>
  <si>
    <t>The 10 largest taxpayers represent 19.36% of the total tax commitment.</t>
  </si>
  <si>
    <t>The 25 largest taxpayers represent 25.08% of the total tax commitment.</t>
  </si>
  <si>
    <t>The 20 largest taxpayers represent 23.50% of the total tax commitment.</t>
  </si>
  <si>
    <t>Total tax commitment for 2011-2012: $13,879,973.</t>
  </si>
  <si>
    <t>Total tax commitment for 2012-2013: $14,805,315.</t>
  </si>
  <si>
    <t>Total tax commitment for 2014-2015: $16,024,060.</t>
  </si>
  <si>
    <t>Spain Enterprises LLC</t>
  </si>
  <si>
    <t>Largest Taxpayers 2015-2016</t>
  </si>
  <si>
    <t>Total tax commitment for 2015-2016: $16,395,273.</t>
  </si>
  <si>
    <t>Largest Taxpayers 2016-2017</t>
  </si>
  <si>
    <t>Village Centre Housing Partners LP</t>
  </si>
  <si>
    <t>CCP Brewer 0547 LLC</t>
  </si>
  <si>
    <t>395 Bangor Brewer, LLC</t>
  </si>
  <si>
    <t>Trans-Tech Industries Inc/Superior Industies</t>
  </si>
  <si>
    <t>Total tax commitment for 2016-2017: $16,362,653.</t>
  </si>
  <si>
    <t>Largest Taxpayers 2017-2018</t>
  </si>
  <si>
    <t>Sabra Health Care Reit Inc</t>
  </si>
  <si>
    <t>Menlo Realty Income Properties 28 LLC</t>
  </si>
  <si>
    <t xml:space="preserve">Total tax commitment for 2018-2019 </t>
  </si>
  <si>
    <t>The 10 largest taxpayers represent 18.80% of the total tax commitment.</t>
  </si>
  <si>
    <t>The 20 largest taxpayers represent 23.19% of the total tax commitment.</t>
  </si>
  <si>
    <t>The 25 largest taxpayers represent 24.68% of the total tax commitment.</t>
  </si>
  <si>
    <t>The 10 largest taxpayers represent 19.01% of the total tax commitment.</t>
  </si>
  <si>
    <t>The 20 largest taxpayers represent 23.53% of the total tax commitment.</t>
  </si>
  <si>
    <t>The 25 largest taxpayers represent 25.21% of the total tax commitment.</t>
  </si>
  <si>
    <t>Total tax commitment for 2017-2018: $16,922,057.</t>
  </si>
  <si>
    <t>The 10 largest taxpayers represent 18.87% of the total tax commitment.</t>
  </si>
  <si>
    <t>The 20 largest taxpayers represent 23.31% of the total tax commitment.</t>
  </si>
  <si>
    <t>The 25 largest taxpayers represent 24.98% of the total tax commitment.</t>
  </si>
  <si>
    <t>The 10 largest taxpayers represent 19.62% of the total tax commitment.</t>
  </si>
  <si>
    <t>The 20 largest taxpayers represent 23.83% of the total tax commitment.</t>
  </si>
  <si>
    <t>The 25 largest taxpayers represent 25.38% of the total tax commitment.</t>
  </si>
  <si>
    <t>Scott H. Lee, Trustee of Wal-Mart</t>
  </si>
  <si>
    <t xml:space="preserve">Lowe's Home Centers Inc                                                          </t>
  </si>
  <si>
    <t xml:space="preserve">Penobscot River Holdings LLC /CIANBRO </t>
  </si>
  <si>
    <t xml:space="preserve">Faulkner Reginald D / Faulkner Reginald D &amp; Claudette  </t>
  </si>
  <si>
    <t>Wilson Street Holdings, LLC (PCHC)</t>
  </si>
  <si>
    <t xml:space="preserve">Sabra Health Care Reit  (BREWER CENTER FOR HEALTH &amp; REHAB) </t>
  </si>
  <si>
    <t xml:space="preserve">Chamberlain Place Senior Housing </t>
  </si>
  <si>
    <t xml:space="preserve">Evergreen Ridge Inc. </t>
  </si>
  <si>
    <t xml:space="preserve">Milton Real Property of Mass LLC/Southworth-Milton Inc </t>
  </si>
  <si>
    <t xml:space="preserve">Trans-Tech Industries Inc/Superior Industries/Westmor Ind </t>
  </si>
  <si>
    <t xml:space="preserve">VINN INC </t>
  </si>
  <si>
    <t xml:space="preserve">EWT LLC 12 </t>
  </si>
  <si>
    <t>The 10 largest taxpayers represent 18.98% of the total tax commitment.</t>
  </si>
  <si>
    <t>The 20 largest taxpayers represent 23.21% of the total tax commitment.</t>
  </si>
  <si>
    <t>The 25 largest taxpayers represent 24.73% of the total tax commitment.</t>
  </si>
  <si>
    <t>Total tax commitment for 2019-2020</t>
  </si>
  <si>
    <t>Largest Taxpayers 2018-2019</t>
  </si>
  <si>
    <t>Largest Taxpayers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</si>
</sst>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10409]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9"/>
      <color rgb="FF444444"/>
      <name val="Arial"/>
      <family val="2"/>
    </font>
    <font>
      <b/>
      <sz val="10"/>
      <color rgb="FFFF0000"/>
      <name val="Arial"/>
      <family val="2"/>
    </font>
    <font>
      <sz val="10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left"/>
    </xf>
    <xf numFmtId="0" fontId="7" fillId="0" borderId="0" xfId="0" applyFont="1" applyFill="1"/>
    <xf numFmtId="0" fontId="10" fillId="0" borderId="0" xfId="0" applyFont="1" applyFill="1"/>
    <xf numFmtId="3" fontId="7" fillId="0" borderId="0" xfId="0" applyNumberFormat="1" applyFont="1" applyFill="1"/>
    <xf numFmtId="10" fontId="11" fillId="0" borderId="0" xfId="0" applyNumberFormat="1" applyFont="1" applyFill="1"/>
    <xf numFmtId="0" fontId="12" fillId="0" borderId="0" xfId="0" applyFont="1" applyFill="1"/>
    <xf numFmtId="3" fontId="10" fillId="0" borderId="0" xfId="0" applyNumberFormat="1" applyFont="1" applyFill="1"/>
    <xf numFmtId="10" fontId="10" fillId="0" borderId="0" xfId="0" applyNumberFormat="1" applyFont="1" applyFill="1"/>
    <xf numFmtId="0" fontId="0" fillId="0" borderId="0" xfId="0" applyFill="1"/>
    <xf numFmtId="0" fontId="13" fillId="0" borderId="0" xfId="0" applyFont="1" applyFill="1"/>
    <xf numFmtId="9" fontId="10" fillId="0" borderId="0" xfId="3" applyFont="1" applyFill="1"/>
    <xf numFmtId="3" fontId="0" fillId="0" borderId="0" xfId="0" applyNumberFormat="1" applyFill="1"/>
    <xf numFmtId="10" fontId="0" fillId="0" borderId="0" xfId="0" applyNumberFormat="1" applyFill="1"/>
    <xf numFmtId="44" fontId="10" fillId="0" borderId="0" xfId="2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3" fontId="13" fillId="0" borderId="0" xfId="0" applyNumberFormat="1" applyFont="1" applyFill="1"/>
    <xf numFmtId="44" fontId="13" fillId="0" borderId="0" xfId="2" applyFont="1" applyFill="1"/>
    <xf numFmtId="10" fontId="13" fillId="0" borderId="0" xfId="0" applyNumberFormat="1" applyFont="1" applyFill="1"/>
    <xf numFmtId="0" fontId="14" fillId="0" borderId="0" xfId="0" applyFont="1" applyFill="1"/>
    <xf numFmtId="43" fontId="13" fillId="0" borderId="0" xfId="1" applyFont="1" applyFill="1"/>
    <xf numFmtId="3" fontId="13" fillId="0" borderId="0" xfId="0" applyNumberFormat="1" applyFont="1" applyFill="1" applyAlignment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0" fontId="12" fillId="0" borderId="0" xfId="0" applyNumberFormat="1" applyFont="1" applyFill="1"/>
    <xf numFmtId="10" fontId="15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3" fontId="13" fillId="0" borderId="1" xfId="0" applyNumberFormat="1" applyFont="1" applyFill="1" applyBorder="1"/>
    <xf numFmtId="164" fontId="13" fillId="0" borderId="1" xfId="2" applyNumberFormat="1" applyFont="1" applyFill="1" applyBorder="1"/>
    <xf numFmtId="164" fontId="13" fillId="0" borderId="0" xfId="4" applyNumberFormat="1" applyFont="1" applyFill="1"/>
    <xf numFmtId="0" fontId="13" fillId="0" borderId="0" xfId="5" applyFont="1" applyFill="1" applyAlignment="1"/>
    <xf numFmtId="3" fontId="13" fillId="0" borderId="0" xfId="5" applyNumberFormat="1" applyFont="1" applyFill="1"/>
    <xf numFmtId="164" fontId="13" fillId="0" borderId="0" xfId="6" applyNumberFormat="1" applyFont="1" applyFill="1"/>
    <xf numFmtId="0" fontId="13" fillId="0" borderId="0" xfId="5" applyFont="1" applyFill="1"/>
    <xf numFmtId="164" fontId="13" fillId="0" borderId="1" xfId="6" applyNumberFormat="1" applyFont="1" applyFill="1" applyBorder="1"/>
    <xf numFmtId="0" fontId="7" fillId="0" borderId="0" xfId="0" applyFont="1"/>
    <xf numFmtId="0" fontId="3" fillId="0" borderId="0" xfId="7"/>
    <xf numFmtId="10" fontId="7" fillId="0" borderId="0" xfId="5" applyNumberFormat="1" applyFill="1"/>
    <xf numFmtId="0" fontId="7" fillId="0" borderId="0" xfId="5" applyFill="1"/>
    <xf numFmtId="3" fontId="7" fillId="0" borderId="0" xfId="5" applyNumberFormat="1" applyFill="1"/>
    <xf numFmtId="0" fontId="7" fillId="0" borderId="0" xfId="5" applyFont="1"/>
    <xf numFmtId="0" fontId="7" fillId="0" borderId="0" xfId="5"/>
    <xf numFmtId="0" fontId="7" fillId="0" borderId="0" xfId="5" applyFont="1" applyFill="1"/>
    <xf numFmtId="3" fontId="7" fillId="0" borderId="0" xfId="5" applyNumberFormat="1" applyFont="1" applyFill="1"/>
    <xf numFmtId="10" fontId="13" fillId="0" borderId="0" xfId="5" applyNumberFormat="1" applyFont="1" applyFill="1"/>
    <xf numFmtId="164" fontId="13" fillId="0" borderId="1" xfId="8" applyNumberFormat="1" applyFont="1" applyFill="1" applyBorder="1"/>
    <xf numFmtId="3" fontId="13" fillId="0" borderId="1" xfId="5" applyNumberFormat="1" applyFont="1" applyFill="1" applyBorder="1"/>
    <xf numFmtId="0" fontId="13" fillId="0" borderId="0" xfId="5" applyFont="1" applyFill="1" applyAlignment="1">
      <alignment horizontal="center"/>
    </xf>
    <xf numFmtId="164" fontId="13" fillId="0" borderId="0" xfId="8" applyNumberFormat="1" applyFont="1" applyFill="1"/>
    <xf numFmtId="10" fontId="15" fillId="0" borderId="0" xfId="5" applyNumberFormat="1" applyFont="1" applyFill="1" applyAlignment="1">
      <alignment horizontal="center"/>
    </xf>
    <xf numFmtId="0" fontId="15" fillId="0" borderId="0" xfId="5" applyFont="1" applyFill="1" applyAlignment="1">
      <alignment horizontal="center"/>
    </xf>
    <xf numFmtId="3" fontId="15" fillId="0" borderId="0" xfId="5" applyNumberFormat="1" applyFont="1" applyFill="1" applyAlignment="1">
      <alignment horizontal="center"/>
    </xf>
    <xf numFmtId="0" fontId="15" fillId="0" borderId="0" xfId="5" applyFont="1" applyFill="1"/>
    <xf numFmtId="10" fontId="12" fillId="0" borderId="0" xfId="5" applyNumberFormat="1" applyFont="1" applyFill="1"/>
    <xf numFmtId="0" fontId="12" fillId="0" borderId="0" xfId="5" applyFont="1" applyFill="1"/>
    <xf numFmtId="10" fontId="11" fillId="0" borderId="0" xfId="5" applyNumberFormat="1" applyFont="1" applyFill="1"/>
    <xf numFmtId="0" fontId="8" fillId="0" borderId="0" xfId="5" applyFont="1" applyFill="1" applyAlignment="1">
      <alignment horizontal="center"/>
    </xf>
    <xf numFmtId="3" fontId="8" fillId="0" borderId="0" xfId="5" applyNumberFormat="1" applyFont="1" applyFill="1" applyAlignment="1">
      <alignment horizontal="left"/>
    </xf>
    <xf numFmtId="0" fontId="9" fillId="0" borderId="0" xfId="5" applyFont="1" applyFill="1" applyAlignment="1">
      <alignment horizontal="center"/>
    </xf>
    <xf numFmtId="164" fontId="13" fillId="0" borderId="0" xfId="10" applyNumberFormat="1" applyFont="1" applyFill="1"/>
    <xf numFmtId="3" fontId="13" fillId="0" borderId="0" xfId="5" applyNumberFormat="1" applyFont="1" applyFill="1" applyBorder="1"/>
    <xf numFmtId="165" fontId="16" fillId="0" borderId="2" xfId="0" applyNumberFormat="1" applyFont="1" applyFill="1" applyBorder="1" applyAlignment="1">
      <alignment horizontal="right" vertical="center" wrapText="1" readingOrder="1"/>
    </xf>
    <xf numFmtId="0" fontId="17" fillId="0" borderId="0" xfId="0" applyNumberFormat="1" applyFont="1" applyFill="1" applyBorder="1" applyAlignment="1">
      <alignment vertical="center" wrapText="1" readingOrder="1"/>
    </xf>
    <xf numFmtId="0" fontId="13" fillId="0" borderId="0" xfId="5" applyFont="1" applyFill="1" applyBorder="1" applyAlignment="1"/>
    <xf numFmtId="0" fontId="18" fillId="0" borderId="0" xfId="0" applyFont="1"/>
    <xf numFmtId="44" fontId="18" fillId="0" borderId="0" xfId="2" applyFont="1"/>
    <xf numFmtId="3" fontId="19" fillId="0" borderId="0" xfId="0" applyNumberFormat="1" applyFont="1"/>
    <xf numFmtId="0" fontId="13" fillId="0" borderId="0" xfId="5" applyFont="1"/>
    <xf numFmtId="44" fontId="13" fillId="0" borderId="0" xfId="2" applyFont="1"/>
    <xf numFmtId="0" fontId="13" fillId="0" borderId="0" xfId="5" applyFont="1" applyFill="1" applyBorder="1" applyAlignment="1">
      <alignment horizontal="center"/>
    </xf>
    <xf numFmtId="164" fontId="13" fillId="0" borderId="0" xfId="10" applyNumberFormat="1" applyFont="1" applyFill="1" applyBorder="1"/>
    <xf numFmtId="10" fontId="18" fillId="0" borderId="0" xfId="0" applyNumberFormat="1" applyFont="1"/>
    <xf numFmtId="10" fontId="13" fillId="0" borderId="0" xfId="0" applyNumberFormat="1" applyFont="1"/>
    <xf numFmtId="10" fontId="13" fillId="0" borderId="3" xfId="3" applyNumberFormat="1" applyFont="1" applyFill="1" applyBorder="1"/>
    <xf numFmtId="10" fontId="13" fillId="0" borderId="0" xfId="3" applyNumberFormat="1" applyFont="1" applyFill="1" applyAlignment="1">
      <alignment horizontal="center"/>
    </xf>
    <xf numFmtId="10" fontId="3" fillId="0" borderId="0" xfId="3" applyNumberFormat="1" applyFont="1"/>
    <xf numFmtId="10" fontId="13" fillId="0" borderId="1" xfId="5" applyNumberFormat="1" applyFont="1" applyFill="1" applyBorder="1"/>
    <xf numFmtId="10" fontId="13" fillId="0" borderId="0" xfId="3" applyNumberFormat="1" applyFont="1" applyFill="1" applyBorder="1"/>
    <xf numFmtId="0" fontId="20" fillId="0" borderId="0" xfId="5" applyFont="1" applyFill="1" applyAlignment="1">
      <alignment wrapText="1"/>
    </xf>
    <xf numFmtId="0" fontId="1" fillId="0" borderId="0" xfId="11"/>
    <xf numFmtId="0" fontId="13" fillId="0" borderId="0" xfId="12" applyNumberFormat="1" applyFont="1" applyFill="1" applyAlignment="1">
      <alignment horizontal="center"/>
    </xf>
    <xf numFmtId="0" fontId="15" fillId="0" borderId="0" xfId="5" applyFont="1" applyFill="1" applyAlignment="1">
      <alignment horizontal="left"/>
    </xf>
    <xf numFmtId="0" fontId="7" fillId="0" borderId="0" xfId="5" applyFont="1" applyFill="1" applyAlignment="1">
      <alignment wrapText="1"/>
    </xf>
    <xf numFmtId="164" fontId="13" fillId="0" borderId="0" xfId="13" applyNumberFormat="1" applyFont="1" applyFill="1"/>
    <xf numFmtId="164" fontId="13" fillId="0" borderId="1" xfId="13" applyNumberFormat="1" applyFont="1" applyFill="1" applyBorder="1"/>
    <xf numFmtId="164" fontId="7" fillId="0" borderId="0" xfId="13" applyNumberFormat="1" applyFont="1"/>
    <xf numFmtId="0" fontId="18" fillId="0" borderId="0" xfId="5" applyFont="1"/>
    <xf numFmtId="10" fontId="18" fillId="0" borderId="0" xfId="5" applyNumberFormat="1" applyFont="1"/>
    <xf numFmtId="3" fontId="21" fillId="0" borderId="0" xfId="5" applyNumberFormat="1" applyFont="1" applyAlignment="1">
      <alignment wrapText="1"/>
    </xf>
    <xf numFmtId="44" fontId="18" fillId="0" borderId="0" xfId="13" applyFont="1"/>
    <xf numFmtId="0" fontId="7" fillId="0" borderId="0" xfId="5" applyFont="1" applyAlignment="1">
      <alignment wrapText="1"/>
    </xf>
  </cellXfs>
  <cellStyles count="14">
    <cellStyle name="Comma" xfId="1" builtinId="3"/>
    <cellStyle name="Comma 2" xfId="12" xr:uid="{11E0A2E2-0ACA-4F6E-95EF-B67095EAAAD9}"/>
    <cellStyle name="Currency" xfId="2" builtinId="4"/>
    <cellStyle name="Currency 2" xfId="4" xr:uid="{00000000-0005-0000-0000-000002000000}"/>
    <cellStyle name="Currency 2 2" xfId="6" xr:uid="{00000000-0005-0000-0000-000003000000}"/>
    <cellStyle name="Currency 2 2 2" xfId="8" xr:uid="{00000000-0005-0000-0000-000004000000}"/>
    <cellStyle name="Currency 2 2 2 2" xfId="10" xr:uid="{00000000-0005-0000-0000-000005000000}"/>
    <cellStyle name="Currency 2 2 2 2 2" xfId="13" xr:uid="{3D708128-7893-4225-9E29-871FC10E4EF3}"/>
    <cellStyle name="Normal" xfId="0" builtinId="0"/>
    <cellStyle name="Normal 2" xfId="5" xr:uid="{00000000-0005-0000-0000-000007000000}"/>
    <cellStyle name="Normal 3" xfId="7" xr:uid="{00000000-0005-0000-0000-000008000000}"/>
    <cellStyle name="Normal 4" xfId="11" xr:uid="{3AB6E1CA-F158-4634-8254-72367F51CBC9}"/>
    <cellStyle name="Percent" xfId="3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2DE2-1549-4DCE-8DF1-845E9F078D4B}">
  <sheetPr>
    <pageSetUpPr fitToPage="1"/>
  </sheetPr>
  <dimension ref="A1:I38"/>
  <sheetViews>
    <sheetView tabSelected="1" workbookViewId="0">
      <selection activeCell="M18" sqref="M18"/>
    </sheetView>
  </sheetViews>
  <sheetFormatPr defaultRowHeight="15.75" x14ac:dyDescent="0.25"/>
  <cols>
    <col min="1" max="1" width="3.85546875" style="94" bestFit="1" customWidth="1"/>
    <col min="2" max="2" width="62.42578125" style="98" customWidth="1"/>
    <col min="3" max="3" width="20.5703125" style="94" customWidth="1"/>
    <col min="4" max="4" width="12.7109375" style="94" bestFit="1" customWidth="1"/>
    <col min="5" max="5" width="14.140625" style="94" bestFit="1" customWidth="1"/>
    <col min="6" max="6" width="17.42578125" style="94" customWidth="1"/>
    <col min="7" max="7" width="13.42578125" style="94" customWidth="1"/>
    <col min="8" max="8" width="6.5703125" style="87" customWidth="1"/>
    <col min="9" max="9" width="9.140625" style="88"/>
    <col min="10" max="16384" width="9.140625" style="49"/>
  </cols>
  <sheetData>
    <row r="1" spans="1:8" customFormat="1" ht="20.25" x14ac:dyDescent="0.3">
      <c r="A1" s="64"/>
      <c r="B1" s="66"/>
      <c r="C1" s="66" t="s">
        <v>107</v>
      </c>
      <c r="D1" s="65"/>
      <c r="E1" s="64"/>
      <c r="F1" s="64"/>
      <c r="G1" s="64"/>
    </row>
    <row r="2" spans="1:8" customFormat="1" ht="20.25" x14ac:dyDescent="0.3">
      <c r="A2" s="64"/>
      <c r="B2" s="66"/>
      <c r="C2" s="66"/>
      <c r="D2" s="65"/>
      <c r="E2" s="64"/>
      <c r="F2" s="64"/>
      <c r="G2" s="64"/>
    </row>
    <row r="3" spans="1:8" s="88" customFormat="1" x14ac:dyDescent="0.25">
      <c r="A3" s="60"/>
      <c r="B3" s="86"/>
      <c r="C3" s="58" t="s">
        <v>0</v>
      </c>
      <c r="D3" s="59" t="s">
        <v>1</v>
      </c>
      <c r="E3" s="58" t="s">
        <v>5</v>
      </c>
      <c r="F3" s="58"/>
      <c r="G3" s="61"/>
      <c r="H3" s="87"/>
    </row>
    <row r="4" spans="1:8" s="88" customFormat="1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  <c r="H4" s="87"/>
    </row>
    <row r="5" spans="1:8" s="88" customFormat="1" ht="7.5" customHeight="1" x14ac:dyDescent="0.25">
      <c r="A5" s="55"/>
      <c r="B5" s="90"/>
      <c r="C5" s="68"/>
      <c r="D5" s="68"/>
      <c r="E5" s="68"/>
      <c r="F5" s="68"/>
      <c r="G5" s="52"/>
      <c r="H5" s="87"/>
    </row>
    <row r="6" spans="1:8" s="88" customFormat="1" x14ac:dyDescent="0.25">
      <c r="A6" s="55">
        <v>1</v>
      </c>
      <c r="B6" s="38" t="s">
        <v>8</v>
      </c>
      <c r="C6" s="39">
        <v>45441400</v>
      </c>
      <c r="D6" s="39"/>
      <c r="E6" s="39">
        <f t="shared" ref="E6:E30" si="0">D6+C6</f>
        <v>45441400</v>
      </c>
      <c r="F6" s="91">
        <f t="shared" ref="F6:F30" si="1">E6*0.0229900042</f>
        <v>1044697.97685388</v>
      </c>
      <c r="G6" s="52">
        <f t="shared" ref="G6:G30" si="2">F6/$C$36</f>
        <v>5.9635293149020267E-2</v>
      </c>
      <c r="H6" s="87"/>
    </row>
    <row r="7" spans="1:8" s="88" customFormat="1" x14ac:dyDescent="0.25">
      <c r="A7" s="55">
        <f>A6+1</f>
        <v>2</v>
      </c>
      <c r="B7" s="38" t="s">
        <v>9</v>
      </c>
      <c r="C7" s="39">
        <v>18947300</v>
      </c>
      <c r="D7" s="39">
        <v>18300</v>
      </c>
      <c r="E7" s="39">
        <f t="shared" si="0"/>
        <v>18965600</v>
      </c>
      <c r="F7" s="91">
        <f t="shared" si="1"/>
        <v>436019.22365552001</v>
      </c>
      <c r="G7" s="52">
        <f t="shared" si="2"/>
        <v>2.4889618624141397E-2</v>
      </c>
      <c r="H7" s="87"/>
    </row>
    <row r="8" spans="1:8" s="88" customFormat="1" x14ac:dyDescent="0.25">
      <c r="A8" s="55">
        <v>3</v>
      </c>
      <c r="B8" s="38" t="s">
        <v>90</v>
      </c>
      <c r="C8" s="39">
        <v>15084200</v>
      </c>
      <c r="D8" s="39">
        <v>3534800</v>
      </c>
      <c r="E8" s="39">
        <f t="shared" si="0"/>
        <v>18619000</v>
      </c>
      <c r="F8" s="91">
        <f t="shared" si="1"/>
        <v>428050.88819979999</v>
      </c>
      <c r="G8" s="52">
        <f t="shared" si="2"/>
        <v>2.4434756040562316E-2</v>
      </c>
      <c r="H8" s="87"/>
    </row>
    <row r="9" spans="1:8" s="88" customFormat="1" x14ac:dyDescent="0.25">
      <c r="A9" s="55">
        <v>4</v>
      </c>
      <c r="B9" s="38" t="s">
        <v>54</v>
      </c>
      <c r="C9" s="39">
        <v>14380200</v>
      </c>
      <c r="D9" s="39"/>
      <c r="E9" s="39">
        <f t="shared" si="0"/>
        <v>14380200</v>
      </c>
      <c r="F9" s="91">
        <f t="shared" si="1"/>
        <v>330600.85839683999</v>
      </c>
      <c r="G9" s="52">
        <f t="shared" si="2"/>
        <v>1.8871941501396112E-2</v>
      </c>
      <c r="H9" s="87"/>
    </row>
    <row r="10" spans="1:8" s="88" customFormat="1" x14ac:dyDescent="0.25">
      <c r="A10" s="55">
        <v>5</v>
      </c>
      <c r="B10" s="38" t="s">
        <v>91</v>
      </c>
      <c r="C10" s="39">
        <v>12489600</v>
      </c>
      <c r="D10" s="39">
        <v>1642600</v>
      </c>
      <c r="E10" s="39">
        <f t="shared" si="0"/>
        <v>14132200</v>
      </c>
      <c r="F10" s="91">
        <f t="shared" si="1"/>
        <v>324899.33735524002</v>
      </c>
      <c r="G10" s="52">
        <f t="shared" si="2"/>
        <v>1.8546477217704214E-2</v>
      </c>
      <c r="H10" s="87"/>
    </row>
    <row r="11" spans="1:8" s="88" customFormat="1" x14ac:dyDescent="0.25">
      <c r="A11" s="55">
        <v>6</v>
      </c>
      <c r="B11" s="38" t="s">
        <v>13</v>
      </c>
      <c r="C11" s="39">
        <v>7818400</v>
      </c>
      <c r="D11" s="39">
        <v>1151000</v>
      </c>
      <c r="E11" s="39">
        <f t="shared" si="0"/>
        <v>8969400</v>
      </c>
      <c r="F11" s="91">
        <f t="shared" si="1"/>
        <v>206206.54367148</v>
      </c>
      <c r="G11" s="52">
        <f t="shared" si="2"/>
        <v>1.1771045750589163E-2</v>
      </c>
      <c r="H11" s="87"/>
    </row>
    <row r="12" spans="1:8" s="88" customFormat="1" x14ac:dyDescent="0.25">
      <c r="A12" s="55">
        <v>7</v>
      </c>
      <c r="B12" s="38" t="s">
        <v>92</v>
      </c>
      <c r="C12" s="39">
        <v>6759300</v>
      </c>
      <c r="D12" s="39">
        <v>508100</v>
      </c>
      <c r="E12" s="39">
        <f t="shared" si="0"/>
        <v>7267400</v>
      </c>
      <c r="F12" s="91">
        <f t="shared" si="1"/>
        <v>167077.55652308001</v>
      </c>
      <c r="G12" s="52">
        <f t="shared" si="2"/>
        <v>9.5374158681552496E-3</v>
      </c>
      <c r="H12" s="87"/>
    </row>
    <row r="13" spans="1:8" s="88" customFormat="1" x14ac:dyDescent="0.25">
      <c r="A13" s="55">
        <v>8</v>
      </c>
      <c r="B13" s="38" t="s">
        <v>12</v>
      </c>
      <c r="C13" s="39">
        <v>3479700</v>
      </c>
      <c r="D13" s="39">
        <v>3533500</v>
      </c>
      <c r="E13" s="39">
        <f t="shared" si="0"/>
        <v>7013200</v>
      </c>
      <c r="F13" s="91">
        <f t="shared" si="1"/>
        <v>161233.49745544</v>
      </c>
      <c r="G13" s="52">
        <f t="shared" si="2"/>
        <v>9.2038149773710533E-3</v>
      </c>
      <c r="H13" s="87"/>
    </row>
    <row r="14" spans="1:8" s="88" customFormat="1" x14ac:dyDescent="0.25">
      <c r="A14" s="55">
        <v>9</v>
      </c>
      <c r="B14" s="38" t="s">
        <v>55</v>
      </c>
      <c r="C14" s="39">
        <v>5121700</v>
      </c>
      <c r="D14" s="39">
        <v>6800</v>
      </c>
      <c r="E14" s="39">
        <f t="shared" si="0"/>
        <v>5128500</v>
      </c>
      <c r="F14" s="91">
        <f t="shared" si="1"/>
        <v>117904.2365397</v>
      </c>
      <c r="G14" s="52">
        <f t="shared" si="2"/>
        <v>6.7304176569108884E-3</v>
      </c>
      <c r="H14" s="87"/>
    </row>
    <row r="15" spans="1:8" s="88" customFormat="1" x14ac:dyDescent="0.25">
      <c r="A15" s="55">
        <f t="shared" ref="A15" si="3">A14+1</f>
        <v>10</v>
      </c>
      <c r="B15" s="38" t="s">
        <v>68</v>
      </c>
      <c r="C15" s="39">
        <v>4666200</v>
      </c>
      <c r="D15" s="39">
        <v>21800</v>
      </c>
      <c r="E15" s="39">
        <f t="shared" si="0"/>
        <v>4688000</v>
      </c>
      <c r="F15" s="91">
        <f t="shared" si="1"/>
        <v>107777.13968960001</v>
      </c>
      <c r="G15" s="52">
        <f t="shared" si="2"/>
        <v>6.152324846562981E-3</v>
      </c>
      <c r="H15" s="87"/>
    </row>
    <row r="16" spans="1:8" s="88" customFormat="1" x14ac:dyDescent="0.25">
      <c r="A16" s="55">
        <v>11</v>
      </c>
      <c r="B16" s="38" t="s">
        <v>38</v>
      </c>
      <c r="C16" s="39">
        <v>3890700</v>
      </c>
      <c r="D16" s="39">
        <v>89800</v>
      </c>
      <c r="E16" s="39">
        <f t="shared" si="0"/>
        <v>3980500</v>
      </c>
      <c r="F16" s="91">
        <f t="shared" si="1"/>
        <v>91511.711718100007</v>
      </c>
      <c r="G16" s="52">
        <f t="shared" si="2"/>
        <v>5.2238329888532305E-3</v>
      </c>
      <c r="H16" s="87"/>
    </row>
    <row r="17" spans="1:8" s="88" customFormat="1" x14ac:dyDescent="0.25">
      <c r="A17" s="55">
        <v>12</v>
      </c>
      <c r="B17" s="38" t="s">
        <v>93</v>
      </c>
      <c r="C17" s="39">
        <v>3884800</v>
      </c>
      <c r="D17" s="39">
        <v>20100</v>
      </c>
      <c r="E17" s="39">
        <f t="shared" si="0"/>
        <v>3904900</v>
      </c>
      <c r="F17" s="91">
        <f t="shared" si="1"/>
        <v>89773.667400580001</v>
      </c>
      <c r="G17" s="52">
        <f t="shared" si="2"/>
        <v>5.1246188765665069E-3</v>
      </c>
      <c r="H17" s="87"/>
    </row>
    <row r="18" spans="1:8" s="88" customFormat="1" x14ac:dyDescent="0.25">
      <c r="A18" s="55">
        <v>13</v>
      </c>
      <c r="B18" s="38" t="s">
        <v>94</v>
      </c>
      <c r="C18" s="39">
        <v>3554900</v>
      </c>
      <c r="D18" s="39"/>
      <c r="E18" s="39">
        <f t="shared" si="0"/>
        <v>3554900</v>
      </c>
      <c r="F18" s="91">
        <f t="shared" si="1"/>
        <v>81727.165930579999</v>
      </c>
      <c r="G18" s="52">
        <f t="shared" si="2"/>
        <v>4.6652942826464891E-3</v>
      </c>
      <c r="H18" s="87"/>
    </row>
    <row r="19" spans="1:8" s="88" customFormat="1" x14ac:dyDescent="0.25">
      <c r="A19" s="55">
        <v>14</v>
      </c>
      <c r="B19" s="38" t="s">
        <v>95</v>
      </c>
      <c r="C19" s="39">
        <v>3090000</v>
      </c>
      <c r="D19" s="39">
        <v>173700</v>
      </c>
      <c r="E19" s="39">
        <f t="shared" si="0"/>
        <v>3263700</v>
      </c>
      <c r="F19" s="91">
        <f t="shared" si="1"/>
        <v>75032.476707540001</v>
      </c>
      <c r="G19" s="52">
        <f t="shared" si="2"/>
        <v>4.2831362205050343E-3</v>
      </c>
      <c r="H19" s="87"/>
    </row>
    <row r="20" spans="1:8" s="88" customFormat="1" x14ac:dyDescent="0.25">
      <c r="A20" s="55">
        <v>15</v>
      </c>
      <c r="B20" s="38" t="s">
        <v>48</v>
      </c>
      <c r="C20" s="39">
        <v>3233009</v>
      </c>
      <c r="D20" s="39"/>
      <c r="E20" s="39">
        <f t="shared" si="0"/>
        <v>3233009</v>
      </c>
      <c r="F20" s="91">
        <f t="shared" si="1"/>
        <v>74326.8904886378</v>
      </c>
      <c r="G20" s="52">
        <f t="shared" si="2"/>
        <v>4.2428587030421787E-3</v>
      </c>
      <c r="H20" s="87"/>
    </row>
    <row r="21" spans="1:8" s="88" customFormat="1" x14ac:dyDescent="0.25">
      <c r="A21" s="55">
        <v>16</v>
      </c>
      <c r="B21" s="38" t="s">
        <v>96</v>
      </c>
      <c r="C21" s="39">
        <v>3099000</v>
      </c>
      <c r="D21" s="39">
        <v>3700</v>
      </c>
      <c r="E21" s="39">
        <f t="shared" si="0"/>
        <v>3102700</v>
      </c>
      <c r="F21" s="91">
        <f t="shared" si="1"/>
        <v>71331.086031340004</v>
      </c>
      <c r="G21" s="52">
        <f t="shared" si="2"/>
        <v>4.0718469073018262E-3</v>
      </c>
      <c r="H21" s="87"/>
    </row>
    <row r="22" spans="1:8" s="88" customFormat="1" x14ac:dyDescent="0.25">
      <c r="A22" s="55">
        <v>17</v>
      </c>
      <c r="B22" s="38" t="s">
        <v>97</v>
      </c>
      <c r="C22" s="39">
        <v>3008900</v>
      </c>
      <c r="D22" s="39">
        <v>3800</v>
      </c>
      <c r="E22" s="39">
        <f t="shared" si="0"/>
        <v>3012700</v>
      </c>
      <c r="F22" s="91">
        <f t="shared" si="1"/>
        <v>69261.985653340002</v>
      </c>
      <c r="G22" s="52">
        <f t="shared" si="2"/>
        <v>3.9537348688652501E-3</v>
      </c>
      <c r="H22" s="87"/>
    </row>
    <row r="23" spans="1:8" s="88" customFormat="1" x14ac:dyDescent="0.25">
      <c r="A23" s="55">
        <v>18</v>
      </c>
      <c r="B23" s="38" t="s">
        <v>98</v>
      </c>
      <c r="C23" s="39">
        <v>2369600</v>
      </c>
      <c r="D23" s="39">
        <v>417900</v>
      </c>
      <c r="E23" s="39">
        <f t="shared" si="0"/>
        <v>2787500</v>
      </c>
      <c r="F23" s="91">
        <f t="shared" si="1"/>
        <v>64084.636707500002</v>
      </c>
      <c r="G23" s="52">
        <f t="shared" si="2"/>
        <v>3.6581923015772842E-3</v>
      </c>
      <c r="H23" s="87"/>
    </row>
    <row r="24" spans="1:8" s="88" customFormat="1" x14ac:dyDescent="0.25">
      <c r="A24" s="55">
        <v>19</v>
      </c>
      <c r="B24" s="38" t="s">
        <v>99</v>
      </c>
      <c r="C24" s="39">
        <v>2428400</v>
      </c>
      <c r="D24" s="39">
        <v>265800</v>
      </c>
      <c r="E24" s="39">
        <f t="shared" si="0"/>
        <v>2694200</v>
      </c>
      <c r="F24" s="91">
        <f t="shared" si="1"/>
        <v>61939.66931564</v>
      </c>
      <c r="G24" s="52">
        <f t="shared" si="2"/>
        <v>3.5357494883980337E-3</v>
      </c>
      <c r="H24" s="87"/>
    </row>
    <row r="25" spans="1:8" s="88" customFormat="1" x14ac:dyDescent="0.25">
      <c r="A25" s="55">
        <v>20</v>
      </c>
      <c r="B25" s="38" t="s">
        <v>41</v>
      </c>
      <c r="C25" s="39">
        <v>2618100</v>
      </c>
      <c r="D25" s="39">
        <v>63800</v>
      </c>
      <c r="E25" s="39">
        <f t="shared" si="0"/>
        <v>2681900</v>
      </c>
      <c r="F25" s="91">
        <f t="shared" si="1"/>
        <v>61656.89226398</v>
      </c>
      <c r="G25" s="52">
        <f t="shared" si="2"/>
        <v>3.5196075098117017E-3</v>
      </c>
      <c r="H25" s="87"/>
    </row>
    <row r="26" spans="1:8" s="88" customFormat="1" x14ac:dyDescent="0.25">
      <c r="A26" s="55">
        <v>21</v>
      </c>
      <c r="B26" s="38" t="s">
        <v>64</v>
      </c>
      <c r="C26" s="39">
        <v>2564300</v>
      </c>
      <c r="D26" s="39">
        <v>2400</v>
      </c>
      <c r="E26" s="39">
        <f t="shared" si="0"/>
        <v>2566700</v>
      </c>
      <c r="F26" s="91">
        <f t="shared" si="1"/>
        <v>59008.443780139998</v>
      </c>
      <c r="G26" s="52">
        <f t="shared" si="2"/>
        <v>3.3684241006128844E-3</v>
      </c>
      <c r="H26" s="87"/>
    </row>
    <row r="27" spans="1:8" s="88" customFormat="1" x14ac:dyDescent="0.25">
      <c r="A27" s="55">
        <v>22</v>
      </c>
      <c r="B27" s="38" t="s">
        <v>70</v>
      </c>
      <c r="C27" s="39">
        <v>2484100</v>
      </c>
      <c r="D27" s="39">
        <v>300</v>
      </c>
      <c r="E27" s="39">
        <f t="shared" si="0"/>
        <v>2484400</v>
      </c>
      <c r="F27" s="91">
        <f t="shared" si="1"/>
        <v>57116.366434479998</v>
      </c>
      <c r="G27" s="52">
        <f t="shared" si="2"/>
        <v>3.2604172032425489E-3</v>
      </c>
      <c r="H27" s="87"/>
    </row>
    <row r="28" spans="1:8" s="88" customFormat="1" x14ac:dyDescent="0.25">
      <c r="A28" s="55">
        <v>23</v>
      </c>
      <c r="B28" s="38" t="s">
        <v>23</v>
      </c>
      <c r="C28" s="39">
        <v>2397300</v>
      </c>
      <c r="D28" s="39">
        <v>47900</v>
      </c>
      <c r="E28" s="39">
        <f t="shared" si="0"/>
        <v>2445200</v>
      </c>
      <c r="F28" s="91">
        <f t="shared" si="1"/>
        <v>56215.158269840002</v>
      </c>
      <c r="G28" s="52">
        <f t="shared" si="2"/>
        <v>3.2089728487235069E-3</v>
      </c>
      <c r="H28" s="87"/>
    </row>
    <row r="29" spans="1:8" s="88" customFormat="1" x14ac:dyDescent="0.25">
      <c r="A29" s="55">
        <v>24</v>
      </c>
      <c r="B29" s="38" t="s">
        <v>100</v>
      </c>
      <c r="C29" s="39">
        <v>2052600</v>
      </c>
      <c r="D29" s="39">
        <v>47400</v>
      </c>
      <c r="E29" s="39">
        <f t="shared" si="0"/>
        <v>2100000</v>
      </c>
      <c r="F29" s="91">
        <f t="shared" si="1"/>
        <v>48279.008820000003</v>
      </c>
      <c r="G29" s="52">
        <f t="shared" si="2"/>
        <v>2.7559475635201068E-3</v>
      </c>
      <c r="H29" s="87"/>
    </row>
    <row r="30" spans="1:8" s="88" customFormat="1" x14ac:dyDescent="0.25">
      <c r="A30" s="55">
        <v>25</v>
      </c>
      <c r="B30" s="38" t="s">
        <v>101</v>
      </c>
      <c r="C30" s="39">
        <v>2042975</v>
      </c>
      <c r="D30" s="39">
        <v>15200</v>
      </c>
      <c r="E30" s="39">
        <f t="shared" si="0"/>
        <v>2058175</v>
      </c>
      <c r="F30" s="91">
        <f t="shared" si="1"/>
        <v>47317.451894334998</v>
      </c>
      <c r="G30" s="52">
        <f t="shared" si="2"/>
        <v>2.7010582745466642E-3</v>
      </c>
      <c r="H30" s="87"/>
    </row>
    <row r="31" spans="1:8" s="88" customFormat="1" ht="4.5" customHeight="1" x14ac:dyDescent="0.25">
      <c r="A31" s="55"/>
      <c r="B31" s="38"/>
      <c r="C31" s="39"/>
      <c r="D31" s="39"/>
      <c r="E31" s="39"/>
      <c r="F31" s="91"/>
      <c r="G31" s="52"/>
      <c r="H31" s="87"/>
    </row>
    <row r="32" spans="1:8" s="88" customFormat="1" ht="16.5" thickBot="1" x14ac:dyDescent="0.3">
      <c r="A32" s="55"/>
      <c r="B32" s="38"/>
      <c r="C32" s="54">
        <f>SUM(C6:C31)</f>
        <v>176906684</v>
      </c>
      <c r="D32" s="54">
        <f>SUM(D6:D31)</f>
        <v>11568700</v>
      </c>
      <c r="E32" s="54">
        <f>SUM(E6:E31)</f>
        <v>188475384</v>
      </c>
      <c r="F32" s="92">
        <f>SUM(F6:F31)</f>
        <v>4333049.8697566139</v>
      </c>
      <c r="G32" s="84">
        <f>F32/$C$36</f>
        <v>0.24734679777062696</v>
      </c>
      <c r="H32" s="87"/>
    </row>
    <row r="33" spans="1:9" s="88" customFormat="1" ht="16.5" thickTop="1" x14ac:dyDescent="0.25">
      <c r="A33" s="50"/>
      <c r="B33" s="75" t="s">
        <v>102</v>
      </c>
      <c r="C33" s="51"/>
      <c r="D33" s="51"/>
      <c r="E33" s="50"/>
      <c r="F33" s="50"/>
      <c r="G33" s="50"/>
      <c r="H33" s="87"/>
    </row>
    <row r="34" spans="1:9" s="88" customFormat="1" x14ac:dyDescent="0.25">
      <c r="A34" s="50"/>
      <c r="B34" s="75" t="s">
        <v>103</v>
      </c>
      <c r="C34" s="51"/>
      <c r="D34" s="51"/>
      <c r="E34" s="50"/>
      <c r="F34" s="50"/>
      <c r="G34" s="50"/>
      <c r="H34" s="87"/>
    </row>
    <row r="35" spans="1:9" s="87" customFormat="1" x14ac:dyDescent="0.25">
      <c r="A35" s="50"/>
      <c r="B35" s="75" t="s">
        <v>104</v>
      </c>
      <c r="C35" s="51"/>
      <c r="D35" s="51"/>
      <c r="E35" s="50"/>
      <c r="F35" s="50"/>
      <c r="G35" s="50"/>
      <c r="I35" s="88"/>
    </row>
    <row r="36" spans="1:9" s="87" customFormat="1" x14ac:dyDescent="0.25">
      <c r="A36" s="41"/>
      <c r="B36" s="75" t="s">
        <v>105</v>
      </c>
      <c r="C36" s="93">
        <f>761988373*0.0229900042</f>
        <v>17518115.895621166</v>
      </c>
      <c r="D36" s="94"/>
      <c r="E36" s="94"/>
      <c r="F36" s="94"/>
      <c r="G36" s="95"/>
      <c r="I36" s="88"/>
    </row>
    <row r="38" spans="1:9" s="87" customFormat="1" x14ac:dyDescent="0.25">
      <c r="A38" s="94"/>
      <c r="B38" s="96"/>
      <c r="C38" s="97"/>
      <c r="D38" s="94"/>
      <c r="E38" s="94"/>
      <c r="F38" s="94"/>
      <c r="G38" s="94"/>
      <c r="I38" s="88"/>
    </row>
  </sheetData>
  <pageMargins left="0.7" right="0.7" top="0.75" bottom="0.75" header="0.3" footer="0.3"/>
  <pageSetup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zoomScaleNormal="100" workbookViewId="0">
      <selection activeCell="B25" sqref="B25"/>
    </sheetView>
  </sheetViews>
  <sheetFormatPr defaultRowHeight="12" x14ac:dyDescent="0.2"/>
  <cols>
    <col min="1" max="1" width="3.85546875" style="72" bestFit="1" customWidth="1"/>
    <col min="2" max="2" width="58.85546875" style="72" bestFit="1" customWidth="1"/>
    <col min="3" max="3" width="18.85546875" style="72" bestFit="1" customWidth="1"/>
    <col min="4" max="4" width="11.42578125" style="72" bestFit="1" customWidth="1"/>
    <col min="5" max="5" width="14.140625" style="72" bestFit="1" customWidth="1"/>
    <col min="6" max="6" width="17.5703125" style="72" bestFit="1" customWidth="1"/>
    <col min="7" max="7" width="9" style="72" bestFit="1" customWidth="1"/>
    <col min="8" max="16384" width="9.140625" style="72"/>
  </cols>
  <sheetData>
    <row r="1" spans="1:7" customFormat="1" ht="20.25" x14ac:dyDescent="0.3">
      <c r="A1" s="64"/>
      <c r="B1" s="66"/>
      <c r="C1" s="66" t="s">
        <v>106</v>
      </c>
      <c r="D1" s="65"/>
      <c r="E1" s="64"/>
      <c r="F1" s="64"/>
      <c r="G1" s="64"/>
    </row>
    <row r="2" spans="1:7" customFormat="1" ht="20.25" x14ac:dyDescent="0.3">
      <c r="A2" s="64"/>
      <c r="B2" s="66"/>
      <c r="C2" s="66"/>
      <c r="D2" s="65"/>
      <c r="E2" s="64"/>
      <c r="F2" s="64"/>
      <c r="G2" s="64"/>
    </row>
    <row r="3" spans="1:7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7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7" ht="15" hidden="1" x14ac:dyDescent="0.2">
      <c r="A5" s="55"/>
      <c r="B5" s="38"/>
      <c r="C5" s="68"/>
      <c r="D5" s="68"/>
      <c r="E5" s="68"/>
      <c r="F5" s="68"/>
      <c r="G5" s="52"/>
    </row>
    <row r="6" spans="1:7" ht="15" hidden="1" x14ac:dyDescent="0.2">
      <c r="A6" s="77"/>
      <c r="B6" s="70"/>
      <c r="C6" s="68"/>
      <c r="D6" s="68"/>
      <c r="E6" s="68"/>
      <c r="F6" s="78"/>
      <c r="G6" s="41"/>
    </row>
    <row r="7" spans="1:7" ht="15" x14ac:dyDescent="0.2">
      <c r="A7" s="55">
        <v>1</v>
      </c>
      <c r="B7" s="38" t="s">
        <v>8</v>
      </c>
      <c r="C7" s="39">
        <v>45412200</v>
      </c>
      <c r="D7" s="39"/>
      <c r="E7" s="39">
        <f t="shared" ref="E7:E31" si="0">D7+C7</f>
        <v>45412200</v>
      </c>
      <c r="F7" s="67">
        <f t="shared" ref="F7:F32" si="1">E7*0.0225</f>
        <v>1021774.5</v>
      </c>
      <c r="G7" s="52">
        <f>F7/$C$36</f>
        <v>6.0259176240068033E-2</v>
      </c>
    </row>
    <row r="8" spans="1:7" ht="15" x14ac:dyDescent="0.2">
      <c r="A8" s="55">
        <f t="shared" ref="A8:A31" si="2">A7+1</f>
        <v>2</v>
      </c>
      <c r="B8" s="38" t="s">
        <v>9</v>
      </c>
      <c r="C8" s="39">
        <v>18892200</v>
      </c>
      <c r="D8" s="39">
        <v>30900</v>
      </c>
      <c r="E8" s="39">
        <f t="shared" si="0"/>
        <v>18923100</v>
      </c>
      <c r="F8" s="67">
        <f t="shared" si="1"/>
        <v>425769.75</v>
      </c>
      <c r="G8" s="52">
        <f t="shared" ref="G8:G31" si="3">F8/$C$36</f>
        <v>2.5109781466399587E-2</v>
      </c>
    </row>
    <row r="9" spans="1:7" ht="15" x14ac:dyDescent="0.2">
      <c r="A9" s="55">
        <f t="shared" si="2"/>
        <v>3</v>
      </c>
      <c r="B9" s="38" t="s">
        <v>32</v>
      </c>
      <c r="C9" s="39">
        <v>15084200</v>
      </c>
      <c r="D9" s="39">
        <v>1902100</v>
      </c>
      <c r="E9" s="39">
        <f t="shared" si="0"/>
        <v>16986300</v>
      </c>
      <c r="F9" s="67">
        <f t="shared" si="1"/>
        <v>382191.75</v>
      </c>
      <c r="G9" s="52">
        <f t="shared" si="3"/>
        <v>2.2539767845791828E-2</v>
      </c>
    </row>
    <row r="10" spans="1:7" ht="15" x14ac:dyDescent="0.2">
      <c r="A10" s="55">
        <f t="shared" si="2"/>
        <v>4</v>
      </c>
      <c r="B10" s="38" t="s">
        <v>10</v>
      </c>
      <c r="C10" s="39">
        <v>12489600</v>
      </c>
      <c r="D10" s="39">
        <v>1750200</v>
      </c>
      <c r="E10" s="39">
        <f t="shared" si="0"/>
        <v>14239800</v>
      </c>
      <c r="F10" s="67">
        <f t="shared" si="1"/>
        <v>320395.5</v>
      </c>
      <c r="G10" s="52">
        <f t="shared" si="3"/>
        <v>1.8895332483855016E-2</v>
      </c>
    </row>
    <row r="11" spans="1:7" ht="15" x14ac:dyDescent="0.2">
      <c r="A11" s="55">
        <f t="shared" si="2"/>
        <v>5</v>
      </c>
      <c r="B11" s="38" t="s">
        <v>54</v>
      </c>
      <c r="C11" s="39">
        <v>13592500</v>
      </c>
      <c r="D11" s="39"/>
      <c r="E11" s="39">
        <f t="shared" si="0"/>
        <v>13592500</v>
      </c>
      <c r="F11" s="67">
        <f t="shared" si="1"/>
        <v>305831.25</v>
      </c>
      <c r="G11" s="52">
        <f t="shared" si="3"/>
        <v>1.8036405482296052E-2</v>
      </c>
    </row>
    <row r="12" spans="1:7" ht="15" x14ac:dyDescent="0.2">
      <c r="A12" s="55">
        <f t="shared" si="2"/>
        <v>6</v>
      </c>
      <c r="B12" s="38" t="s">
        <v>13</v>
      </c>
      <c r="C12" s="39">
        <v>7704400</v>
      </c>
      <c r="D12" s="39">
        <v>193300</v>
      </c>
      <c r="E12" s="39">
        <f t="shared" si="0"/>
        <v>7897700</v>
      </c>
      <c r="F12" s="67">
        <f t="shared" si="1"/>
        <v>177698.25</v>
      </c>
      <c r="G12" s="52">
        <f t="shared" si="3"/>
        <v>1.0479758659373149E-2</v>
      </c>
    </row>
    <row r="13" spans="1:7" ht="15" x14ac:dyDescent="0.2">
      <c r="A13" s="55">
        <f t="shared" si="2"/>
        <v>7</v>
      </c>
      <c r="B13" s="38" t="s">
        <v>12</v>
      </c>
      <c r="C13" s="39">
        <v>3473400</v>
      </c>
      <c r="D13" s="39">
        <v>4272700</v>
      </c>
      <c r="E13" s="39">
        <f t="shared" si="0"/>
        <v>7746100</v>
      </c>
      <c r="F13" s="67">
        <f t="shared" si="1"/>
        <v>174287.25</v>
      </c>
      <c r="G13" s="52">
        <f t="shared" si="3"/>
        <v>1.0278594850572996E-2</v>
      </c>
    </row>
    <row r="14" spans="1:7" ht="15" x14ac:dyDescent="0.2">
      <c r="A14" s="55">
        <f t="shared" si="2"/>
        <v>8</v>
      </c>
      <c r="B14" s="38" t="s">
        <v>14</v>
      </c>
      <c r="C14" s="39">
        <v>6755700</v>
      </c>
      <c r="D14" s="39">
        <v>155800</v>
      </c>
      <c r="E14" s="39">
        <f t="shared" si="0"/>
        <v>6911500</v>
      </c>
      <c r="F14" s="67">
        <f t="shared" si="1"/>
        <v>155508.75</v>
      </c>
      <c r="G14" s="52">
        <f t="shared" si="3"/>
        <v>9.1711323517299354E-3</v>
      </c>
    </row>
    <row r="15" spans="1:7" ht="15" x14ac:dyDescent="0.2">
      <c r="A15" s="55">
        <f t="shared" si="2"/>
        <v>9</v>
      </c>
      <c r="B15" s="41" t="s">
        <v>55</v>
      </c>
      <c r="C15" s="39">
        <v>5117700</v>
      </c>
      <c r="D15" s="39">
        <v>68100</v>
      </c>
      <c r="E15" s="39">
        <f t="shared" si="0"/>
        <v>5185800</v>
      </c>
      <c r="F15" s="67">
        <f t="shared" si="1"/>
        <v>116680.5</v>
      </c>
      <c r="G15" s="52">
        <f t="shared" si="3"/>
        <v>6.8812353540622295E-3</v>
      </c>
    </row>
    <row r="16" spans="1:7" ht="15" x14ac:dyDescent="0.2">
      <c r="A16" s="55">
        <f t="shared" si="2"/>
        <v>10</v>
      </c>
      <c r="B16" s="38" t="s">
        <v>68</v>
      </c>
      <c r="C16" s="39">
        <v>4666200</v>
      </c>
      <c r="D16" s="39">
        <v>89800</v>
      </c>
      <c r="E16" s="39">
        <f t="shared" si="0"/>
        <v>4756000</v>
      </c>
      <c r="F16" s="67">
        <f t="shared" si="1"/>
        <v>107010</v>
      </c>
      <c r="G16" s="52">
        <f t="shared" si="3"/>
        <v>6.3109173789810567E-3</v>
      </c>
    </row>
    <row r="17" spans="1:7" ht="15" x14ac:dyDescent="0.2">
      <c r="A17" s="55">
        <f t="shared" si="2"/>
        <v>11</v>
      </c>
      <c r="B17" s="38" t="s">
        <v>38</v>
      </c>
      <c r="C17" s="39">
        <v>3881400</v>
      </c>
      <c r="D17" s="39">
        <v>351500</v>
      </c>
      <c r="E17" s="39">
        <f t="shared" si="0"/>
        <v>4232900</v>
      </c>
      <c r="F17" s="67">
        <f t="shared" si="1"/>
        <v>95240.25</v>
      </c>
      <c r="G17" s="52">
        <f t="shared" si="3"/>
        <v>5.6167960835763068E-3</v>
      </c>
    </row>
    <row r="18" spans="1:7" ht="15" x14ac:dyDescent="0.2">
      <c r="A18" s="55">
        <f t="shared" si="2"/>
        <v>12</v>
      </c>
      <c r="B18" s="38" t="s">
        <v>19</v>
      </c>
      <c r="C18" s="39">
        <v>3872700</v>
      </c>
      <c r="D18" s="39">
        <v>25000</v>
      </c>
      <c r="E18" s="39">
        <f t="shared" si="0"/>
        <v>3897700</v>
      </c>
      <c r="F18" s="67">
        <f t="shared" si="1"/>
        <v>87698.25</v>
      </c>
      <c r="G18" s="52">
        <f t="shared" si="3"/>
        <v>5.1720064482873142E-3</v>
      </c>
    </row>
    <row r="19" spans="1:7" ht="15" x14ac:dyDescent="0.2">
      <c r="A19" s="55">
        <f t="shared" si="2"/>
        <v>13</v>
      </c>
      <c r="B19" s="38" t="s">
        <v>48</v>
      </c>
      <c r="C19" s="39">
        <v>3849363</v>
      </c>
      <c r="D19" s="39"/>
      <c r="E19" s="39">
        <f t="shared" si="0"/>
        <v>3849363</v>
      </c>
      <c r="F19" s="67">
        <f t="shared" si="1"/>
        <v>86610.667499999996</v>
      </c>
      <c r="G19" s="52">
        <f t="shared" si="3"/>
        <v>5.1078662436304994E-3</v>
      </c>
    </row>
    <row r="20" spans="1:7" ht="15" x14ac:dyDescent="0.2">
      <c r="A20" s="55">
        <f t="shared" si="2"/>
        <v>14</v>
      </c>
      <c r="B20" s="38" t="s">
        <v>17</v>
      </c>
      <c r="C20" s="39">
        <v>3554900</v>
      </c>
      <c r="D20" s="39"/>
      <c r="E20" s="39">
        <f t="shared" si="0"/>
        <v>3554900</v>
      </c>
      <c r="F20" s="67">
        <f t="shared" si="1"/>
        <v>79985.25</v>
      </c>
      <c r="G20" s="52">
        <f t="shared" si="3"/>
        <v>4.7171320837972579E-3</v>
      </c>
    </row>
    <row r="21" spans="1:7" ht="15" x14ac:dyDescent="0.2">
      <c r="A21" s="55">
        <f t="shared" si="2"/>
        <v>15</v>
      </c>
      <c r="B21" s="41" t="s">
        <v>74</v>
      </c>
      <c r="C21" s="39">
        <v>3090000</v>
      </c>
      <c r="D21" s="39">
        <v>179000</v>
      </c>
      <c r="E21" s="39">
        <f t="shared" si="0"/>
        <v>3269000</v>
      </c>
      <c r="F21" s="67">
        <f t="shared" si="1"/>
        <v>73552.5</v>
      </c>
      <c r="G21" s="52">
        <f t="shared" si="3"/>
        <v>4.3377604945098978E-3</v>
      </c>
    </row>
    <row r="22" spans="1:7" ht="15" x14ac:dyDescent="0.2">
      <c r="A22" s="55">
        <f t="shared" si="2"/>
        <v>16</v>
      </c>
      <c r="B22" s="38" t="s">
        <v>46</v>
      </c>
      <c r="C22" s="39">
        <v>3099000</v>
      </c>
      <c r="D22" s="39"/>
      <c r="E22" s="39">
        <f t="shared" si="0"/>
        <v>3099000</v>
      </c>
      <c r="F22" s="67">
        <f t="shared" si="1"/>
        <v>69727.5</v>
      </c>
      <c r="G22" s="52">
        <f t="shared" si="3"/>
        <v>4.1121810255387503E-3</v>
      </c>
    </row>
    <row r="23" spans="1:7" ht="15" x14ac:dyDescent="0.2">
      <c r="A23" s="55">
        <f t="shared" si="2"/>
        <v>17</v>
      </c>
      <c r="B23" s="38" t="s">
        <v>24</v>
      </c>
      <c r="C23" s="39">
        <v>3001300</v>
      </c>
      <c r="D23" s="39">
        <v>18300</v>
      </c>
      <c r="E23" s="39">
        <f t="shared" si="0"/>
        <v>3019600</v>
      </c>
      <c r="F23" s="67">
        <f t="shared" si="1"/>
        <v>67941</v>
      </c>
      <c r="G23" s="52">
        <f t="shared" si="3"/>
        <v>4.0068221441486966E-3</v>
      </c>
    </row>
    <row r="24" spans="1:7" ht="15" x14ac:dyDescent="0.2">
      <c r="A24" s="55">
        <f t="shared" si="2"/>
        <v>18</v>
      </c>
      <c r="B24" s="38" t="s">
        <v>20</v>
      </c>
      <c r="C24" s="39">
        <v>2369600</v>
      </c>
      <c r="D24" s="39">
        <v>552900</v>
      </c>
      <c r="E24" s="39">
        <f t="shared" si="0"/>
        <v>2922500</v>
      </c>
      <c r="F24" s="67">
        <f t="shared" si="1"/>
        <v>65756.25</v>
      </c>
      <c r="G24" s="52">
        <f t="shared" si="3"/>
        <v>3.8779764592245876E-3</v>
      </c>
    </row>
    <row r="25" spans="1:7" ht="15" x14ac:dyDescent="0.2">
      <c r="A25" s="55">
        <f t="shared" si="2"/>
        <v>19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3.5666767920444035E-3</v>
      </c>
    </row>
    <row r="26" spans="1:7" ht="15" x14ac:dyDescent="0.2">
      <c r="A26" s="55">
        <f t="shared" si="2"/>
        <v>20</v>
      </c>
      <c r="B26" s="38" t="s">
        <v>64</v>
      </c>
      <c r="C26" s="39">
        <v>2543400</v>
      </c>
      <c r="D26" s="39">
        <v>8100</v>
      </c>
      <c r="E26" s="39">
        <f t="shared" si="0"/>
        <v>2551500</v>
      </c>
      <c r="F26" s="67">
        <f t="shared" si="1"/>
        <v>57408.75</v>
      </c>
      <c r="G26" s="52">
        <f t="shared" si="3"/>
        <v>3.3856824416463767E-3</v>
      </c>
    </row>
    <row r="27" spans="1:7" ht="15" x14ac:dyDescent="0.2">
      <c r="A27" s="55">
        <f t="shared" si="2"/>
        <v>21</v>
      </c>
      <c r="B27" s="38" t="s">
        <v>71</v>
      </c>
      <c r="C27" s="39">
        <v>2428400</v>
      </c>
      <c r="D27" s="39">
        <v>42400</v>
      </c>
      <c r="E27" s="39">
        <f t="shared" si="0"/>
        <v>2470800</v>
      </c>
      <c r="F27" s="67">
        <f t="shared" si="1"/>
        <v>55593</v>
      </c>
      <c r="G27" s="52">
        <f t="shared" si="3"/>
        <v>3.2785985407877199E-3</v>
      </c>
    </row>
    <row r="28" spans="1:7" ht="15" x14ac:dyDescent="0.2">
      <c r="A28" s="55">
        <f t="shared" si="2"/>
        <v>22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3.2405154186731788E-3</v>
      </c>
    </row>
    <row r="29" spans="1:7" ht="15" x14ac:dyDescent="0.2">
      <c r="A29" s="55">
        <f t="shared" si="2"/>
        <v>23</v>
      </c>
      <c r="B29" s="38" t="s">
        <v>70</v>
      </c>
      <c r="C29" s="39">
        <v>2300000</v>
      </c>
      <c r="D29" s="39">
        <v>5400</v>
      </c>
      <c r="E29" s="39">
        <f t="shared" si="0"/>
        <v>2305400</v>
      </c>
      <c r="F29" s="67">
        <f t="shared" si="1"/>
        <v>51871.5</v>
      </c>
      <c r="G29" s="52">
        <f t="shared" si="3"/>
        <v>3.0591229868593204E-3</v>
      </c>
    </row>
    <row r="30" spans="1:7" ht="15" x14ac:dyDescent="0.2">
      <c r="A30" s="55">
        <f t="shared" si="2"/>
        <v>24</v>
      </c>
      <c r="B30" s="71" t="s">
        <v>47</v>
      </c>
      <c r="C30" s="39">
        <v>2016800</v>
      </c>
      <c r="D30" s="39">
        <v>33700</v>
      </c>
      <c r="E30" s="39">
        <f t="shared" si="0"/>
        <v>2050500</v>
      </c>
      <c r="F30" s="67">
        <f t="shared" si="1"/>
        <v>46136.25</v>
      </c>
      <c r="G30" s="52">
        <f t="shared" si="3"/>
        <v>2.7208864772078757E-3</v>
      </c>
    </row>
    <row r="31" spans="1:7" ht="15" x14ac:dyDescent="0.2">
      <c r="A31" s="77">
        <f t="shared" si="2"/>
        <v>25</v>
      </c>
      <c r="B31" s="70" t="s">
        <v>75</v>
      </c>
      <c r="C31" s="68">
        <v>1974400</v>
      </c>
      <c r="D31" s="68">
        <v>0</v>
      </c>
      <c r="E31" s="68">
        <f t="shared" si="0"/>
        <v>1974400</v>
      </c>
      <c r="F31" s="78">
        <f t="shared" si="1"/>
        <v>44424</v>
      </c>
      <c r="G31" s="52">
        <f t="shared" si="3"/>
        <v>2.6199064913919679E-3</v>
      </c>
    </row>
    <row r="32" spans="1:7" ht="15.75" thickBot="1" x14ac:dyDescent="0.25">
      <c r="A32" s="55"/>
      <c r="B32" s="38"/>
      <c r="C32" s="54">
        <f>SUM(C7:C31)</f>
        <v>176184763</v>
      </c>
      <c r="D32" s="54">
        <f>SUM(D7:D31)</f>
        <v>9793800</v>
      </c>
      <c r="E32" s="54">
        <f>SUM(E7:E31)</f>
        <v>185978563</v>
      </c>
      <c r="F32" s="36">
        <f t="shared" si="1"/>
        <v>4184517.6675</v>
      </c>
      <c r="G32" s="81">
        <f>F32/C36</f>
        <v>0.24678203224445402</v>
      </c>
    </row>
    <row r="33" spans="1:7" ht="15.75" thickTop="1" x14ac:dyDescent="0.2">
      <c r="B33" s="75" t="s">
        <v>77</v>
      </c>
      <c r="C33" s="39"/>
      <c r="D33" s="39"/>
      <c r="E33" s="41"/>
      <c r="F33" s="41"/>
      <c r="G33" s="52"/>
    </row>
    <row r="34" spans="1:7" ht="15" x14ac:dyDescent="0.2">
      <c r="A34" s="41"/>
      <c r="B34" s="75" t="s">
        <v>78</v>
      </c>
      <c r="C34" s="41"/>
      <c r="D34" s="39"/>
      <c r="E34" s="41"/>
      <c r="F34" s="41"/>
      <c r="G34" s="52"/>
    </row>
    <row r="35" spans="1:7" ht="15" x14ac:dyDescent="0.2">
      <c r="A35" s="41"/>
      <c r="B35" s="75" t="s">
        <v>79</v>
      </c>
      <c r="C35" s="41"/>
      <c r="D35" s="39"/>
      <c r="E35" s="41"/>
      <c r="F35" s="41"/>
      <c r="G35" s="80"/>
    </row>
    <row r="36" spans="1:7" ht="15" x14ac:dyDescent="0.2">
      <c r="A36" s="41"/>
      <c r="B36" s="75" t="s">
        <v>76</v>
      </c>
      <c r="C36" s="76">
        <v>16956330.3675</v>
      </c>
      <c r="G36" s="79"/>
    </row>
    <row r="38" spans="1:7" x14ac:dyDescent="0.2">
      <c r="B38" s="74"/>
      <c r="C38" s="73"/>
    </row>
  </sheetData>
  <sortState ref="A6:G35">
    <sortCondition descending="1" ref="F6"/>
  </sortState>
  <pageMargins left="0.25" right="0.25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/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5" ht="20.25" x14ac:dyDescent="0.3">
      <c r="A1" s="64"/>
      <c r="B1" s="66"/>
      <c r="C1" s="66" t="s">
        <v>73</v>
      </c>
      <c r="D1" s="65"/>
      <c r="E1" s="64"/>
      <c r="F1" s="64"/>
      <c r="G1" s="64"/>
    </row>
    <row r="2" spans="1:15" x14ac:dyDescent="0.2">
      <c r="A2" s="50"/>
      <c r="B2" s="50"/>
      <c r="C2" s="50"/>
      <c r="D2" s="51"/>
      <c r="E2" s="50"/>
      <c r="F2" s="50"/>
      <c r="G2" s="63"/>
    </row>
    <row r="3" spans="1:15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5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5" ht="15.75" thickBot="1" x14ac:dyDescent="0.25">
      <c r="A5" s="55">
        <v>1</v>
      </c>
      <c r="B5" s="38" t="s">
        <v>8</v>
      </c>
      <c r="C5" s="39">
        <v>45969900</v>
      </c>
      <c r="D5" s="39"/>
      <c r="E5" s="39">
        <f t="shared" ref="E5:E29" si="0">D5+C5</f>
        <v>45969900</v>
      </c>
      <c r="F5" s="67">
        <f t="shared" ref="F5:F29" si="1">E5*0.0225</f>
        <v>1034322.75</v>
      </c>
      <c r="G5" s="52">
        <f>F5/16922057</f>
        <v>6.1122755348241645E-2</v>
      </c>
      <c r="I5" s="82"/>
      <c r="J5" s="38"/>
    </row>
    <row r="6" spans="1:15" ht="16.5" thickTop="1" thickBot="1" x14ac:dyDescent="0.25">
      <c r="A6" s="55">
        <f t="shared" ref="A6:A29" si="2">A5+1</f>
        <v>2</v>
      </c>
      <c r="B6" s="38" t="s">
        <v>9</v>
      </c>
      <c r="C6" s="39">
        <v>18892200</v>
      </c>
      <c r="D6" s="39">
        <v>30900</v>
      </c>
      <c r="E6" s="39">
        <f t="shared" si="0"/>
        <v>18923100</v>
      </c>
      <c r="F6" s="67">
        <f t="shared" si="1"/>
        <v>425769.75</v>
      </c>
      <c r="G6" s="52">
        <f t="shared" ref="G6:G29" si="3">F6/16922057</f>
        <v>2.5160637976813338E-2</v>
      </c>
      <c r="I6" s="82"/>
      <c r="J6" s="38"/>
      <c r="M6" s="69"/>
      <c r="N6" s="69"/>
      <c r="O6" s="69"/>
    </row>
    <row r="7" spans="1:15" ht="15.75" thickTop="1" x14ac:dyDescent="0.2">
      <c r="A7" s="55">
        <f t="shared" si="2"/>
        <v>3</v>
      </c>
      <c r="B7" s="38" t="s">
        <v>32</v>
      </c>
      <c r="C7" s="39">
        <v>15030400</v>
      </c>
      <c r="D7" s="39">
        <v>1761000</v>
      </c>
      <c r="E7" s="39">
        <f t="shared" si="0"/>
        <v>16791400</v>
      </c>
      <c r="F7" s="67">
        <f t="shared" si="1"/>
        <v>377806.5</v>
      </c>
      <c r="G7" s="52">
        <f t="shared" si="3"/>
        <v>2.2326275109462165E-2</v>
      </c>
      <c r="I7" s="82"/>
      <c r="J7" s="38"/>
    </row>
    <row r="8" spans="1:15" ht="15" x14ac:dyDescent="0.2">
      <c r="A8" s="55">
        <f t="shared" si="2"/>
        <v>4</v>
      </c>
      <c r="B8" s="38" t="s">
        <v>10</v>
      </c>
      <c r="C8" s="39">
        <v>12489600</v>
      </c>
      <c r="D8" s="39">
        <v>1773500</v>
      </c>
      <c r="E8" s="39">
        <f t="shared" si="0"/>
        <v>14263100</v>
      </c>
      <c r="F8" s="67">
        <f t="shared" si="1"/>
        <v>320919.75</v>
      </c>
      <c r="G8" s="52">
        <f t="shared" si="3"/>
        <v>1.896458273364757E-2</v>
      </c>
      <c r="I8" s="82"/>
      <c r="J8" s="38"/>
    </row>
    <row r="9" spans="1:15" ht="15" x14ac:dyDescent="0.2">
      <c r="A9" s="55">
        <f t="shared" si="2"/>
        <v>5</v>
      </c>
      <c r="B9" s="38" t="s">
        <v>54</v>
      </c>
      <c r="C9" s="39">
        <v>13592500</v>
      </c>
      <c r="D9" s="39"/>
      <c r="E9" s="39">
        <f t="shared" si="0"/>
        <v>13592500</v>
      </c>
      <c r="F9" s="67">
        <f t="shared" si="1"/>
        <v>305831.25</v>
      </c>
      <c r="G9" s="52">
        <f t="shared" si="3"/>
        <v>1.807293581389071E-2</v>
      </c>
      <c r="I9" s="82"/>
      <c r="J9" s="38"/>
    </row>
    <row r="10" spans="1:15" ht="15" x14ac:dyDescent="0.2">
      <c r="A10" s="55">
        <f t="shared" si="2"/>
        <v>6</v>
      </c>
      <c r="B10" s="38" t="s">
        <v>13</v>
      </c>
      <c r="C10" s="39">
        <v>7704400</v>
      </c>
      <c r="D10" s="39">
        <v>939100</v>
      </c>
      <c r="E10" s="39">
        <f t="shared" si="0"/>
        <v>8643500</v>
      </c>
      <c r="F10" s="67">
        <f t="shared" si="1"/>
        <v>194478.75</v>
      </c>
      <c r="G10" s="52">
        <f t="shared" si="3"/>
        <v>1.1492618775601572E-2</v>
      </c>
      <c r="I10" s="82"/>
      <c r="J10" s="38"/>
    </row>
    <row r="11" spans="1:15" ht="15" x14ac:dyDescent="0.2">
      <c r="A11" s="55">
        <f t="shared" si="2"/>
        <v>7</v>
      </c>
      <c r="B11" s="38" t="s">
        <v>12</v>
      </c>
      <c r="C11" s="39">
        <v>3473400</v>
      </c>
      <c r="D11" s="39">
        <v>4275600</v>
      </c>
      <c r="E11" s="39">
        <f t="shared" si="0"/>
        <v>7749000</v>
      </c>
      <c r="F11" s="67">
        <f t="shared" si="1"/>
        <v>174352.5</v>
      </c>
      <c r="G11" s="52">
        <f t="shared" si="3"/>
        <v>1.030326868654325E-2</v>
      </c>
      <c r="I11" s="82"/>
      <c r="J11" s="38"/>
    </row>
    <row r="12" spans="1:15" ht="15" x14ac:dyDescent="0.2">
      <c r="A12" s="55">
        <f t="shared" si="2"/>
        <v>8</v>
      </c>
      <c r="B12" s="38" t="s">
        <v>14</v>
      </c>
      <c r="C12" s="39">
        <v>6755700</v>
      </c>
      <c r="D12" s="39">
        <v>191000</v>
      </c>
      <c r="E12" s="39">
        <f t="shared" si="0"/>
        <v>6946700</v>
      </c>
      <c r="F12" s="67">
        <f t="shared" si="1"/>
        <v>156300.75</v>
      </c>
      <c r="G12" s="52">
        <f t="shared" si="3"/>
        <v>9.2365100767595812E-3</v>
      </c>
      <c r="I12" s="82"/>
      <c r="J12" s="38"/>
    </row>
    <row r="13" spans="1:15" ht="15" x14ac:dyDescent="0.2">
      <c r="A13" s="55">
        <f t="shared" si="2"/>
        <v>9</v>
      </c>
      <c r="B13" s="41" t="s">
        <v>55</v>
      </c>
      <c r="C13" s="39">
        <v>5117700</v>
      </c>
      <c r="D13" s="39">
        <v>242500</v>
      </c>
      <c r="E13" s="39">
        <f t="shared" si="0"/>
        <v>5360200</v>
      </c>
      <c r="F13" s="67">
        <f t="shared" si="1"/>
        <v>120604.5</v>
      </c>
      <c r="G13" s="52">
        <f t="shared" si="3"/>
        <v>7.1270590803470283E-3</v>
      </c>
      <c r="I13" s="82"/>
      <c r="J13" s="38"/>
    </row>
    <row r="14" spans="1:15" ht="15" x14ac:dyDescent="0.2">
      <c r="A14" s="55">
        <f t="shared" si="2"/>
        <v>10</v>
      </c>
      <c r="B14" s="38" t="s">
        <v>68</v>
      </c>
      <c r="C14" s="39">
        <v>4666200</v>
      </c>
      <c r="D14" s="39">
        <v>88400</v>
      </c>
      <c r="E14" s="39">
        <f t="shared" si="0"/>
        <v>4754600</v>
      </c>
      <c r="F14" s="67">
        <f t="shared" si="1"/>
        <v>106978.5</v>
      </c>
      <c r="G14" s="52">
        <f t="shared" si="3"/>
        <v>6.3218378238532116E-3</v>
      </c>
      <c r="I14" s="82"/>
      <c r="J14" s="41"/>
    </row>
    <row r="15" spans="1:15" ht="15" x14ac:dyDescent="0.2">
      <c r="A15" s="55">
        <f t="shared" si="2"/>
        <v>11</v>
      </c>
      <c r="B15" s="38" t="s">
        <v>38</v>
      </c>
      <c r="C15" s="39">
        <v>3881400</v>
      </c>
      <c r="D15" s="39">
        <v>351500</v>
      </c>
      <c r="E15" s="39">
        <f t="shared" si="0"/>
        <v>4232900</v>
      </c>
      <c r="F15" s="67">
        <f t="shared" si="1"/>
        <v>95240.25</v>
      </c>
      <c r="G15" s="52">
        <f t="shared" si="3"/>
        <v>5.6281721542481506E-3</v>
      </c>
      <c r="I15" s="82"/>
      <c r="J15" s="38"/>
    </row>
    <row r="16" spans="1:15" ht="15" x14ac:dyDescent="0.2">
      <c r="A16" s="55">
        <f t="shared" si="2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87633</v>
      </c>
      <c r="G16" s="52">
        <f t="shared" si="3"/>
        <v>5.1786257427214669E-3</v>
      </c>
      <c r="I16" s="82"/>
      <c r="J16" s="41"/>
    </row>
    <row r="17" spans="1:10" ht="15" x14ac:dyDescent="0.2">
      <c r="A17" s="55">
        <f t="shared" si="2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80874</v>
      </c>
      <c r="G17" s="52">
        <f t="shared" si="3"/>
        <v>4.7792062158873473E-3</v>
      </c>
      <c r="I17" s="82"/>
      <c r="J17" s="38"/>
    </row>
    <row r="18" spans="1:10" ht="15" x14ac:dyDescent="0.2">
      <c r="A18" s="55">
        <f t="shared" si="2"/>
        <v>14</v>
      </c>
      <c r="B18" s="38" t="s">
        <v>70</v>
      </c>
      <c r="C18" s="39">
        <v>3569000</v>
      </c>
      <c r="D18" s="39">
        <v>2200</v>
      </c>
      <c r="E18" s="39">
        <f t="shared" si="0"/>
        <v>3571200</v>
      </c>
      <c r="F18" s="67">
        <f t="shared" si="1"/>
        <v>80352</v>
      </c>
      <c r="G18" s="52">
        <f t="shared" si="3"/>
        <v>4.7483589022303853E-3</v>
      </c>
      <c r="I18" s="82"/>
      <c r="J18" s="38"/>
    </row>
    <row r="19" spans="1:10" ht="15" x14ac:dyDescent="0.2">
      <c r="A19" s="55">
        <f t="shared" si="2"/>
        <v>15</v>
      </c>
      <c r="B19" s="41" t="s">
        <v>69</v>
      </c>
      <c r="C19" s="39">
        <v>3090000</v>
      </c>
      <c r="D19" s="39">
        <v>441400</v>
      </c>
      <c r="E19" s="39">
        <f t="shared" si="0"/>
        <v>3531400</v>
      </c>
      <c r="F19" s="67">
        <f t="shared" si="1"/>
        <v>79456.5</v>
      </c>
      <c r="G19" s="52">
        <f t="shared" si="3"/>
        <v>4.6954398038016303E-3</v>
      </c>
      <c r="I19" s="82"/>
      <c r="J19" s="38"/>
    </row>
    <row r="20" spans="1:10" ht="15" x14ac:dyDescent="0.2">
      <c r="A20" s="55">
        <f t="shared" si="2"/>
        <v>16</v>
      </c>
      <c r="B20" s="38" t="s">
        <v>17</v>
      </c>
      <c r="C20" s="39">
        <v>3376900</v>
      </c>
      <c r="D20" s="39"/>
      <c r="E20" s="39">
        <f t="shared" si="0"/>
        <v>3376900</v>
      </c>
      <c r="F20" s="67">
        <f t="shared" si="1"/>
        <v>75980.25</v>
      </c>
      <c r="G20" s="52">
        <f t="shared" si="3"/>
        <v>4.4900126503533231E-3</v>
      </c>
      <c r="I20" s="82"/>
      <c r="J20" s="38"/>
    </row>
    <row r="21" spans="1:10" ht="15" x14ac:dyDescent="0.2">
      <c r="A21" s="55">
        <f t="shared" si="2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69727.5</v>
      </c>
      <c r="G21" s="52">
        <f t="shared" si="3"/>
        <v>4.1205096992641028E-3</v>
      </c>
      <c r="I21" s="82"/>
      <c r="J21" s="38"/>
    </row>
    <row r="22" spans="1:10" ht="15" x14ac:dyDescent="0.2">
      <c r="A22" s="55">
        <f t="shared" si="2"/>
        <v>18</v>
      </c>
      <c r="B22" s="38" t="s">
        <v>24</v>
      </c>
      <c r="C22" s="39">
        <v>3001300</v>
      </c>
      <c r="D22" s="39">
        <v>18200</v>
      </c>
      <c r="E22" s="39">
        <f t="shared" si="0"/>
        <v>3019500</v>
      </c>
      <c r="F22" s="67">
        <f t="shared" si="1"/>
        <v>67938.75</v>
      </c>
      <c r="G22" s="52">
        <f t="shared" si="3"/>
        <v>4.0148044649654588E-3</v>
      </c>
      <c r="I22" s="82"/>
      <c r="J22" s="38"/>
    </row>
    <row r="23" spans="1:10" ht="15" x14ac:dyDescent="0.2">
      <c r="A23" s="55">
        <f t="shared" si="2"/>
        <v>19</v>
      </c>
      <c r="B23" s="38" t="s">
        <v>20</v>
      </c>
      <c r="C23" s="39">
        <v>2369600</v>
      </c>
      <c r="D23" s="39">
        <v>552900</v>
      </c>
      <c r="E23" s="39">
        <f t="shared" si="0"/>
        <v>2922500</v>
      </c>
      <c r="F23" s="67">
        <f t="shared" si="1"/>
        <v>65756.25</v>
      </c>
      <c r="G23" s="52">
        <f t="shared" si="3"/>
        <v>3.8858307828652273E-3</v>
      </c>
      <c r="I23" s="82"/>
      <c r="J23" s="38"/>
    </row>
    <row r="24" spans="1:10" ht="15" x14ac:dyDescent="0.2">
      <c r="A24" s="55">
        <f t="shared" si="2"/>
        <v>20</v>
      </c>
      <c r="B24" s="38" t="s">
        <v>28</v>
      </c>
      <c r="C24" s="39">
        <v>2688500</v>
      </c>
      <c r="D24" s="39">
        <v>8200</v>
      </c>
      <c r="E24" s="39">
        <f t="shared" si="0"/>
        <v>2696700</v>
      </c>
      <c r="F24" s="67">
        <f t="shared" si="1"/>
        <v>60675.75</v>
      </c>
      <c r="G24" s="52">
        <f t="shared" si="3"/>
        <v>3.5856013249453067E-3</v>
      </c>
      <c r="I24" s="82"/>
      <c r="J24" s="38"/>
    </row>
    <row r="25" spans="1:10" ht="15" x14ac:dyDescent="0.2">
      <c r="A25" s="55">
        <f t="shared" si="2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3.5739006197650792E-3</v>
      </c>
      <c r="I25" s="82"/>
      <c r="J25" s="38"/>
    </row>
    <row r="26" spans="1:10" ht="15" x14ac:dyDescent="0.2">
      <c r="A26" s="55">
        <f t="shared" si="2"/>
        <v>22</v>
      </c>
      <c r="B26" s="38" t="s">
        <v>71</v>
      </c>
      <c r="C26" s="39">
        <v>2381200</v>
      </c>
      <c r="D26" s="39">
        <v>268700</v>
      </c>
      <c r="E26" s="39">
        <f t="shared" si="0"/>
        <v>2649900</v>
      </c>
      <c r="F26" s="67">
        <f t="shared" si="1"/>
        <v>59622.75</v>
      </c>
      <c r="G26" s="52">
        <f t="shared" si="3"/>
        <v>3.5233748473959166E-3</v>
      </c>
      <c r="I26" s="82"/>
      <c r="J26" s="38"/>
    </row>
    <row r="27" spans="1:10" ht="15" x14ac:dyDescent="0.2">
      <c r="A27" s="55">
        <f t="shared" si="2"/>
        <v>23</v>
      </c>
      <c r="B27" s="38" t="s">
        <v>64</v>
      </c>
      <c r="C27" s="39">
        <v>2543400</v>
      </c>
      <c r="D27" s="39">
        <v>10800</v>
      </c>
      <c r="E27" s="39">
        <f t="shared" si="0"/>
        <v>2554200</v>
      </c>
      <c r="F27" s="67">
        <f t="shared" si="1"/>
        <v>57469.5</v>
      </c>
      <c r="G27" s="52">
        <f t="shared" si="3"/>
        <v>3.3961296785609456E-3</v>
      </c>
      <c r="I27" s="82"/>
      <c r="J27" s="38"/>
    </row>
    <row r="28" spans="1:10" ht="15" x14ac:dyDescent="0.2">
      <c r="A28" s="55">
        <f t="shared" si="2"/>
        <v>24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3.2470786500719152E-3</v>
      </c>
      <c r="I28" s="82"/>
      <c r="J28" s="38"/>
    </row>
    <row r="29" spans="1:10" ht="15" x14ac:dyDescent="0.2">
      <c r="A29" s="55">
        <f t="shared" si="2"/>
        <v>25</v>
      </c>
      <c r="B29" s="38" t="s">
        <v>47</v>
      </c>
      <c r="C29" s="39">
        <v>2016800</v>
      </c>
      <c r="D29" s="39">
        <v>290600</v>
      </c>
      <c r="E29" s="39">
        <f t="shared" si="0"/>
        <v>2307400</v>
      </c>
      <c r="F29" s="67">
        <f t="shared" si="1"/>
        <v>51916.5</v>
      </c>
      <c r="G29" s="52">
        <f t="shared" si="3"/>
        <v>3.0679780832791191E-3</v>
      </c>
      <c r="I29" s="82"/>
      <c r="J29" s="38"/>
    </row>
    <row r="30" spans="1:10" ht="15.75" thickBot="1" x14ac:dyDescent="0.25">
      <c r="A30" s="55"/>
      <c r="B30" s="38"/>
      <c r="C30" s="54">
        <f>SUM(C5:C29)</f>
        <v>178191600</v>
      </c>
      <c r="D30" s="54">
        <f>SUM(D5:D29)</f>
        <v>11383200</v>
      </c>
      <c r="E30" s="54">
        <f>SUM(E5:E29)</f>
        <v>189574800</v>
      </c>
      <c r="F30" s="54">
        <f>SUM(F5:F29)</f>
        <v>4265433</v>
      </c>
      <c r="G30" s="84">
        <f>SUM(G5:G29)</f>
        <v>0.2520635050455155</v>
      </c>
      <c r="I30" s="82"/>
    </row>
    <row r="31" spans="1:10" ht="13.5" thickTop="1" x14ac:dyDescent="0.2">
      <c r="A31" s="50"/>
      <c r="B31" s="49" t="s">
        <v>80</v>
      </c>
      <c r="C31" s="51"/>
      <c r="D31" s="51"/>
      <c r="E31" s="50"/>
      <c r="F31" s="50"/>
      <c r="G31" s="50"/>
    </row>
    <row r="32" spans="1:10" x14ac:dyDescent="0.2">
      <c r="A32" s="46"/>
      <c r="B32" s="49" t="s">
        <v>81</v>
      </c>
      <c r="C32" s="47"/>
      <c r="D32" s="47"/>
      <c r="E32" s="46"/>
      <c r="F32" s="46"/>
      <c r="G32" s="46"/>
    </row>
    <row r="33" spans="1:7" x14ac:dyDescent="0.2">
      <c r="A33" s="46"/>
      <c r="B33" s="49" t="s">
        <v>82</v>
      </c>
      <c r="C33" s="46"/>
      <c r="D33" s="47"/>
      <c r="E33" s="46"/>
      <c r="F33" s="46"/>
      <c r="G33" s="45"/>
    </row>
    <row r="34" spans="1:7" x14ac:dyDescent="0.2">
      <c r="A34" s="46"/>
      <c r="B34" s="48" t="s">
        <v>83</v>
      </c>
      <c r="C34" s="46"/>
      <c r="D34" s="47"/>
      <c r="E34" s="46"/>
      <c r="F34" s="46"/>
      <c r="G34" s="45"/>
    </row>
  </sheetData>
  <sortState ref="A5:J29">
    <sortCondition descending="1" ref="E5:E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B34" sqref="B34"/>
    </sheetView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0" ht="20.25" x14ac:dyDescent="0.3">
      <c r="A1" s="64"/>
      <c r="B1" s="66"/>
      <c r="C1" s="66" t="s">
        <v>67</v>
      </c>
      <c r="D1" s="65"/>
      <c r="E1" s="64"/>
      <c r="F1" s="64"/>
      <c r="G1" s="64"/>
    </row>
    <row r="2" spans="1:10" x14ac:dyDescent="0.2">
      <c r="A2" s="50"/>
      <c r="B2" s="50"/>
      <c r="C2" s="50"/>
      <c r="D2" s="51"/>
      <c r="E2" s="50"/>
      <c r="F2" s="50"/>
      <c r="G2" s="63"/>
    </row>
    <row r="3" spans="1:10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0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ht="15" x14ac:dyDescent="0.2">
      <c r="A5" s="55">
        <v>1</v>
      </c>
      <c r="B5" s="38" t="s">
        <v>8</v>
      </c>
      <c r="C5" s="39">
        <v>46166000</v>
      </c>
      <c r="D5" s="39"/>
      <c r="E5" s="39">
        <f t="shared" ref="E5:E29" si="0">D5+C5</f>
        <v>46166000</v>
      </c>
      <c r="F5" s="67">
        <f t="shared" ref="F5:F29" si="1">E5*0.02152</f>
        <v>993492.32000000007</v>
      </c>
      <c r="G5" s="52">
        <f>F5/16362653</f>
        <v>6.0717068314044186E-2</v>
      </c>
      <c r="I5" s="82"/>
      <c r="J5" s="38"/>
    </row>
    <row r="6" spans="1:10" ht="15" x14ac:dyDescent="0.2">
      <c r="A6" s="55">
        <f>A5+1</f>
        <v>2</v>
      </c>
      <c r="B6" s="38" t="s">
        <v>9</v>
      </c>
      <c r="C6" s="39">
        <v>18892200</v>
      </c>
      <c r="D6" s="39">
        <v>20200</v>
      </c>
      <c r="E6" s="39">
        <f t="shared" si="0"/>
        <v>18912400</v>
      </c>
      <c r="F6" s="67">
        <f t="shared" si="1"/>
        <v>406994.848</v>
      </c>
      <c r="G6" s="52">
        <f t="shared" ref="G6:G29" si="2">F6/16362653</f>
        <v>2.4873402131060287E-2</v>
      </c>
      <c r="I6" s="82"/>
      <c r="J6" s="38"/>
    </row>
    <row r="7" spans="1:10" ht="15" x14ac:dyDescent="0.2">
      <c r="A7" s="55">
        <f t="shared" ref="A7:A29" si="3">A6+1</f>
        <v>3</v>
      </c>
      <c r="B7" s="38" t="s">
        <v>32</v>
      </c>
      <c r="C7" s="39">
        <v>15030400</v>
      </c>
      <c r="D7" s="39">
        <v>1996400</v>
      </c>
      <c r="E7" s="39">
        <f t="shared" si="0"/>
        <v>17026800</v>
      </c>
      <c r="F7" s="67">
        <f t="shared" si="1"/>
        <v>366416.73600000003</v>
      </c>
      <c r="G7" s="52">
        <f t="shared" si="2"/>
        <v>2.2393479590381831E-2</v>
      </c>
      <c r="I7" s="82"/>
      <c r="J7" s="38"/>
    </row>
    <row r="8" spans="1:10" ht="15" x14ac:dyDescent="0.2">
      <c r="A8" s="55">
        <f t="shared" si="3"/>
        <v>4</v>
      </c>
      <c r="B8" s="38" t="s">
        <v>10</v>
      </c>
      <c r="C8" s="39">
        <v>12489600</v>
      </c>
      <c r="D8" s="39">
        <v>2033700</v>
      </c>
      <c r="E8" s="39">
        <f t="shared" si="0"/>
        <v>14523300</v>
      </c>
      <c r="F8" s="67">
        <f t="shared" si="1"/>
        <v>312541.41600000003</v>
      </c>
      <c r="G8" s="52">
        <f t="shared" si="2"/>
        <v>1.9100901058037474E-2</v>
      </c>
      <c r="I8" s="82"/>
      <c r="J8" s="38"/>
    </row>
    <row r="9" spans="1:10" ht="15" x14ac:dyDescent="0.2">
      <c r="A9" s="55">
        <f t="shared" si="3"/>
        <v>5</v>
      </c>
      <c r="B9" s="38" t="s">
        <v>54</v>
      </c>
      <c r="C9" s="39">
        <v>13382200</v>
      </c>
      <c r="D9" s="39"/>
      <c r="E9" s="39">
        <f t="shared" si="0"/>
        <v>13382200</v>
      </c>
      <c r="F9" s="67">
        <f t="shared" si="1"/>
        <v>287984.94400000002</v>
      </c>
      <c r="G9" s="52">
        <f t="shared" si="2"/>
        <v>1.7600137581601224E-2</v>
      </c>
      <c r="I9" s="82"/>
      <c r="J9" s="38"/>
    </row>
    <row r="10" spans="1:10" ht="15" x14ac:dyDescent="0.2">
      <c r="A10" s="55">
        <f t="shared" si="3"/>
        <v>6</v>
      </c>
      <c r="B10" s="38" t="s">
        <v>13</v>
      </c>
      <c r="C10" s="39">
        <v>7704400</v>
      </c>
      <c r="D10" s="39">
        <v>970800</v>
      </c>
      <c r="E10" s="39">
        <f t="shared" si="0"/>
        <v>8675200</v>
      </c>
      <c r="F10" s="67">
        <f t="shared" si="1"/>
        <v>186690.304</v>
      </c>
      <c r="G10" s="52">
        <f t="shared" si="2"/>
        <v>1.1409537560932204E-2</v>
      </c>
      <c r="I10" s="82"/>
      <c r="J10" s="38"/>
    </row>
    <row r="11" spans="1:10" ht="15" x14ac:dyDescent="0.2">
      <c r="A11" s="55">
        <f t="shared" si="3"/>
        <v>7</v>
      </c>
      <c r="B11" s="38" t="s">
        <v>12</v>
      </c>
      <c r="C11" s="39">
        <v>3453400</v>
      </c>
      <c r="D11" s="39">
        <v>4275600</v>
      </c>
      <c r="E11" s="39">
        <f t="shared" si="0"/>
        <v>7729000</v>
      </c>
      <c r="F11" s="67">
        <f t="shared" si="1"/>
        <v>166328.08000000002</v>
      </c>
      <c r="G11" s="52">
        <f t="shared" si="2"/>
        <v>1.0165104644094085E-2</v>
      </c>
      <c r="I11" s="82"/>
      <c r="J11" s="38"/>
    </row>
    <row r="12" spans="1:10" ht="15" x14ac:dyDescent="0.2">
      <c r="A12" s="55">
        <f t="shared" si="3"/>
        <v>8</v>
      </c>
      <c r="B12" s="38" t="s">
        <v>14</v>
      </c>
      <c r="C12" s="39">
        <v>6755700</v>
      </c>
      <c r="D12" s="39">
        <v>156300</v>
      </c>
      <c r="E12" s="39">
        <f t="shared" si="0"/>
        <v>6912000</v>
      </c>
      <c r="F12" s="67">
        <f t="shared" si="1"/>
        <v>148746.24000000002</v>
      </c>
      <c r="G12" s="52">
        <f t="shared" si="2"/>
        <v>9.0905942942137823E-3</v>
      </c>
      <c r="I12" s="82"/>
      <c r="J12" s="38"/>
    </row>
    <row r="13" spans="1:10" ht="15" x14ac:dyDescent="0.2">
      <c r="A13" s="55">
        <f t="shared" si="3"/>
        <v>9</v>
      </c>
      <c r="B13" s="41" t="s">
        <v>55</v>
      </c>
      <c r="C13" s="39">
        <v>5117700</v>
      </c>
      <c r="D13" s="39">
        <v>267600</v>
      </c>
      <c r="E13" s="39">
        <f t="shared" si="0"/>
        <v>5385300</v>
      </c>
      <c r="F13" s="67">
        <f t="shared" si="1"/>
        <v>115891.656</v>
      </c>
      <c r="G13" s="52">
        <f t="shared" si="2"/>
        <v>7.0826934971975515E-3</v>
      </c>
      <c r="I13" s="82"/>
      <c r="J13" s="38"/>
    </row>
    <row r="14" spans="1:10" ht="15" x14ac:dyDescent="0.2">
      <c r="A14" s="55">
        <f t="shared" si="3"/>
        <v>10</v>
      </c>
      <c r="B14" s="38" t="s">
        <v>68</v>
      </c>
      <c r="C14" s="39">
        <v>4666200</v>
      </c>
      <c r="D14" s="39">
        <v>95500</v>
      </c>
      <c r="E14" s="39">
        <f t="shared" si="0"/>
        <v>4761700</v>
      </c>
      <c r="F14" s="67">
        <f t="shared" si="1"/>
        <v>102471.784</v>
      </c>
      <c r="G14" s="52">
        <f t="shared" si="2"/>
        <v>6.2625409216952779E-3</v>
      </c>
      <c r="I14" s="82"/>
      <c r="J14" s="41"/>
    </row>
    <row r="15" spans="1:10" ht="15" x14ac:dyDescent="0.2">
      <c r="A15" s="55">
        <f t="shared" si="3"/>
        <v>11</v>
      </c>
      <c r="B15" s="38" t="s">
        <v>38</v>
      </c>
      <c r="C15" s="39">
        <v>3881400</v>
      </c>
      <c r="D15" s="39">
        <v>393300</v>
      </c>
      <c r="E15" s="39">
        <f t="shared" si="0"/>
        <v>4274700</v>
      </c>
      <c r="F15" s="67">
        <f t="shared" si="1"/>
        <v>91991.544000000009</v>
      </c>
      <c r="G15" s="52">
        <f t="shared" si="2"/>
        <v>5.6220433202366395E-3</v>
      </c>
      <c r="I15" s="82"/>
      <c r="J15" s="38"/>
    </row>
    <row r="16" spans="1:10" ht="15" x14ac:dyDescent="0.2">
      <c r="A16" s="55">
        <f t="shared" si="3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83816.096000000005</v>
      </c>
      <c r="G16" s="52">
        <f t="shared" si="2"/>
        <v>5.1224025834930315E-3</v>
      </c>
      <c r="I16" s="82"/>
      <c r="J16" s="41"/>
    </row>
    <row r="17" spans="1:10" ht="15" x14ac:dyDescent="0.2">
      <c r="A17" s="55">
        <f t="shared" si="3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77351.487999999998</v>
      </c>
      <c r="G17" s="52">
        <f t="shared" si="2"/>
        <v>4.7273194634146433E-3</v>
      </c>
      <c r="I17" s="82"/>
      <c r="J17" s="38"/>
    </row>
    <row r="18" spans="1:10" ht="15" x14ac:dyDescent="0.2">
      <c r="A18" s="55">
        <f t="shared" si="3"/>
        <v>14</v>
      </c>
      <c r="B18" s="41" t="s">
        <v>69</v>
      </c>
      <c r="C18" s="39">
        <v>3090000</v>
      </c>
      <c r="D18" s="39">
        <v>448700</v>
      </c>
      <c r="E18" s="39">
        <f t="shared" si="0"/>
        <v>3538700</v>
      </c>
      <c r="F18" s="67">
        <f t="shared" si="1"/>
        <v>76152.824000000008</v>
      </c>
      <c r="G18" s="52">
        <f t="shared" si="2"/>
        <v>4.6540633722416533E-3</v>
      </c>
      <c r="I18" s="82"/>
      <c r="J18" s="38"/>
    </row>
    <row r="19" spans="1:10" ht="15" x14ac:dyDescent="0.2">
      <c r="A19" s="55">
        <f t="shared" si="3"/>
        <v>15</v>
      </c>
      <c r="B19" s="38" t="s">
        <v>17</v>
      </c>
      <c r="C19" s="39">
        <v>3497900</v>
      </c>
      <c r="D19" s="39"/>
      <c r="E19" s="39">
        <f t="shared" si="0"/>
        <v>3497900</v>
      </c>
      <c r="F19" s="67">
        <f t="shared" si="1"/>
        <v>75274.808000000005</v>
      </c>
      <c r="G19" s="52">
        <f t="shared" si="2"/>
        <v>4.6004036142549744E-3</v>
      </c>
      <c r="I19" s="82"/>
      <c r="J19" s="38"/>
    </row>
    <row r="20" spans="1:10" ht="15" x14ac:dyDescent="0.2">
      <c r="A20" s="55">
        <f t="shared" si="3"/>
        <v>16</v>
      </c>
      <c r="B20" s="38" t="s">
        <v>70</v>
      </c>
      <c r="C20" s="39">
        <v>3190800</v>
      </c>
      <c r="D20" s="39">
        <v>1400</v>
      </c>
      <c r="E20" s="39">
        <f t="shared" si="0"/>
        <v>3192200</v>
      </c>
      <c r="F20" s="67">
        <f t="shared" si="1"/>
        <v>68696.144</v>
      </c>
      <c r="G20" s="52">
        <f t="shared" si="2"/>
        <v>4.1983499863989049E-3</v>
      </c>
      <c r="I20" s="82"/>
      <c r="J20" s="38"/>
    </row>
    <row r="21" spans="1:10" ht="15" x14ac:dyDescent="0.2">
      <c r="A21" s="55">
        <f t="shared" si="3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66690.48</v>
      </c>
      <c r="G21" s="52">
        <f t="shared" si="2"/>
        <v>4.0757742647234523E-3</v>
      </c>
      <c r="I21" s="82"/>
      <c r="J21" s="38"/>
    </row>
    <row r="22" spans="1:10" ht="15" x14ac:dyDescent="0.2">
      <c r="A22" s="55">
        <f t="shared" si="3"/>
        <v>18</v>
      </c>
      <c r="B22" s="38" t="s">
        <v>24</v>
      </c>
      <c r="C22" s="39">
        <v>3001300</v>
      </c>
      <c r="D22" s="39">
        <v>19300</v>
      </c>
      <c r="E22" s="39">
        <f t="shared" si="0"/>
        <v>3020600</v>
      </c>
      <c r="F22" s="67">
        <f t="shared" si="1"/>
        <v>65003.312000000005</v>
      </c>
      <c r="G22" s="52">
        <f t="shared" si="2"/>
        <v>3.9726633572196397E-3</v>
      </c>
      <c r="I22" s="82"/>
      <c r="J22" s="38"/>
    </row>
    <row r="23" spans="1:10" ht="15" x14ac:dyDescent="0.2">
      <c r="A23" s="55">
        <f t="shared" si="3"/>
        <v>19</v>
      </c>
      <c r="B23" s="38" t="s">
        <v>20</v>
      </c>
      <c r="C23" s="39">
        <v>2369600</v>
      </c>
      <c r="D23" s="39">
        <v>560600</v>
      </c>
      <c r="E23" s="39">
        <f t="shared" si="0"/>
        <v>2930200</v>
      </c>
      <c r="F23" s="67">
        <f t="shared" si="1"/>
        <v>63057.904000000002</v>
      </c>
      <c r="G23" s="52">
        <f t="shared" si="2"/>
        <v>3.8537701679550378E-3</v>
      </c>
      <c r="I23" s="82"/>
      <c r="J23" s="38"/>
    </row>
    <row r="24" spans="1:10" ht="15" x14ac:dyDescent="0.2">
      <c r="A24" s="55">
        <f t="shared" si="3"/>
        <v>20</v>
      </c>
      <c r="B24" s="38" t="s">
        <v>28</v>
      </c>
      <c r="C24" s="39">
        <v>2688500</v>
      </c>
      <c r="D24" s="39">
        <v>8300</v>
      </c>
      <c r="E24" s="39">
        <f t="shared" si="0"/>
        <v>2696800</v>
      </c>
      <c r="F24" s="67">
        <f t="shared" si="1"/>
        <v>58035.136000000006</v>
      </c>
      <c r="G24" s="52">
        <f t="shared" si="2"/>
        <v>3.5468047877077148E-3</v>
      </c>
      <c r="I24" s="82"/>
      <c r="J24" s="38"/>
    </row>
    <row r="25" spans="1:10" ht="15" x14ac:dyDescent="0.2">
      <c r="A25" s="55">
        <f t="shared" si="3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57843.608</v>
      </c>
      <c r="G25" s="52">
        <f t="shared" si="2"/>
        <v>3.5350995954017972E-3</v>
      </c>
      <c r="I25" s="82"/>
      <c r="J25" s="38"/>
    </row>
    <row r="26" spans="1:10" ht="15" x14ac:dyDescent="0.2">
      <c r="A26" s="55">
        <f t="shared" si="3"/>
        <v>22</v>
      </c>
      <c r="B26" s="38" t="s">
        <v>71</v>
      </c>
      <c r="C26" s="39">
        <v>2381200</v>
      </c>
      <c r="D26" s="39">
        <v>285100</v>
      </c>
      <c r="E26" s="39">
        <f t="shared" si="0"/>
        <v>2666300</v>
      </c>
      <c r="F26" s="67">
        <f t="shared" si="1"/>
        <v>57378.776000000005</v>
      </c>
      <c r="G26" s="52">
        <f t="shared" si="2"/>
        <v>3.5066914882323792E-3</v>
      </c>
      <c r="I26" s="82"/>
      <c r="J26" s="38"/>
    </row>
    <row r="27" spans="1:10" ht="15" x14ac:dyDescent="0.2">
      <c r="A27" s="55">
        <f t="shared" si="3"/>
        <v>23</v>
      </c>
      <c r="B27" s="38" t="s">
        <v>64</v>
      </c>
      <c r="C27" s="39">
        <v>2527600</v>
      </c>
      <c r="D27" s="39">
        <v>11700</v>
      </c>
      <c r="E27" s="39">
        <f t="shared" si="0"/>
        <v>2539300</v>
      </c>
      <c r="F27" s="67">
        <f t="shared" si="1"/>
        <v>54645.736000000004</v>
      </c>
      <c r="G27" s="52">
        <f t="shared" si="2"/>
        <v>3.3396623395973747E-3</v>
      </c>
      <c r="I27" s="82"/>
      <c r="J27" s="38"/>
    </row>
    <row r="28" spans="1:10" ht="15" x14ac:dyDescent="0.2">
      <c r="A28" s="55">
        <f t="shared" si="3"/>
        <v>24</v>
      </c>
      <c r="B28" s="38" t="s">
        <v>23</v>
      </c>
      <c r="C28" s="39">
        <v>2397300</v>
      </c>
      <c r="D28" s="39">
        <v>50700</v>
      </c>
      <c r="E28" s="39">
        <f t="shared" si="0"/>
        <v>2448000</v>
      </c>
      <c r="F28" s="67">
        <f t="shared" si="1"/>
        <v>52680.959999999999</v>
      </c>
      <c r="G28" s="52">
        <f t="shared" si="2"/>
        <v>3.2195854792007139E-3</v>
      </c>
      <c r="I28" s="82"/>
      <c r="J28" s="38"/>
    </row>
    <row r="29" spans="1:10" ht="15" x14ac:dyDescent="0.2">
      <c r="A29" s="55">
        <f t="shared" si="3"/>
        <v>25</v>
      </c>
      <c r="B29" s="38" t="s">
        <v>47</v>
      </c>
      <c r="C29" s="39">
        <v>2016800</v>
      </c>
      <c r="D29" s="39">
        <v>362600</v>
      </c>
      <c r="E29" s="39">
        <f t="shared" si="0"/>
        <v>2379400</v>
      </c>
      <c r="F29" s="67">
        <f t="shared" si="1"/>
        <v>51204.688000000002</v>
      </c>
      <c r="G29" s="52">
        <f t="shared" si="2"/>
        <v>3.1293634351348769E-3</v>
      </c>
      <c r="I29" s="82"/>
      <c r="J29" s="38"/>
    </row>
    <row r="30" spans="1:10" ht="15.75" thickBot="1" x14ac:dyDescent="0.25">
      <c r="A30" s="55"/>
      <c r="B30" s="38"/>
      <c r="C30" s="54">
        <f>SUM(C5:C29)</f>
        <v>177884400</v>
      </c>
      <c r="D30" s="54">
        <f>SUM(D5:D29)</f>
        <v>12049700</v>
      </c>
      <c r="E30" s="54">
        <f>SUM(E5:E29)</f>
        <v>189934100</v>
      </c>
      <c r="F30" s="54">
        <f>SUM(F5:F29)</f>
        <v>4087381.8320000004</v>
      </c>
      <c r="G30" s="84">
        <f>F30/16362653</f>
        <v>0.24979945684847074</v>
      </c>
      <c r="I30" s="85"/>
    </row>
    <row r="31" spans="1:10" ht="13.5" thickTop="1" x14ac:dyDescent="0.2">
      <c r="A31" s="50"/>
      <c r="B31" s="49" t="s">
        <v>84</v>
      </c>
      <c r="C31" s="51"/>
      <c r="D31" s="51"/>
      <c r="E31" s="50"/>
      <c r="F31" s="50"/>
      <c r="G31" s="50"/>
    </row>
    <row r="32" spans="1:10" x14ac:dyDescent="0.2">
      <c r="A32" s="46"/>
      <c r="B32" s="49" t="s">
        <v>85</v>
      </c>
      <c r="C32" s="47"/>
      <c r="D32" s="47"/>
      <c r="E32" s="46"/>
      <c r="F32" s="46"/>
      <c r="G32" s="46"/>
    </row>
    <row r="33" spans="1:7" x14ac:dyDescent="0.2">
      <c r="A33" s="46"/>
      <c r="B33" s="49" t="s">
        <v>86</v>
      </c>
      <c r="C33" s="46"/>
      <c r="D33" s="47"/>
      <c r="E33" s="46"/>
      <c r="F33" s="46"/>
      <c r="G33" s="45"/>
    </row>
    <row r="34" spans="1:7" x14ac:dyDescent="0.2">
      <c r="A34" s="46"/>
      <c r="B34" s="48" t="s">
        <v>72</v>
      </c>
      <c r="C34" s="46"/>
      <c r="D34" s="47"/>
      <c r="E34" s="46"/>
      <c r="F34" s="46"/>
      <c r="G34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>
      <selection activeCell="G20" sqref="G20"/>
    </sheetView>
  </sheetViews>
  <sheetFormatPr defaultRowHeight="15" x14ac:dyDescent="0.25"/>
  <cols>
    <col min="1" max="1" width="3.85546875" style="44" bestFit="1" customWidth="1"/>
    <col min="2" max="2" width="83.5703125" style="44" customWidth="1"/>
    <col min="3" max="3" width="14" style="44" customWidth="1"/>
    <col min="4" max="4" width="12.7109375" style="44" bestFit="1" customWidth="1"/>
    <col min="5" max="5" width="14.140625" style="44" bestFit="1" customWidth="1"/>
    <col min="6" max="6" width="14.28515625" style="44" bestFit="1" customWidth="1"/>
    <col min="7" max="16384" width="9.140625" style="44"/>
  </cols>
  <sheetData>
    <row r="1" spans="1:8" ht="20.25" x14ac:dyDescent="0.3">
      <c r="A1" s="64"/>
      <c r="B1" s="66"/>
      <c r="C1" s="66" t="s">
        <v>65</v>
      </c>
      <c r="D1" s="65"/>
      <c r="E1" s="64"/>
      <c r="F1" s="64"/>
      <c r="G1" s="64"/>
    </row>
    <row r="2" spans="1:8" x14ac:dyDescent="0.25">
      <c r="A2" s="50"/>
      <c r="B2" s="50"/>
      <c r="C2" s="50"/>
      <c r="D2" s="51"/>
      <c r="E2" s="50"/>
      <c r="F2" s="50"/>
      <c r="G2" s="63"/>
    </row>
    <row r="3" spans="1:8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8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8" ht="15" customHeight="1" x14ac:dyDescent="0.25">
      <c r="A5" s="55">
        <v>1</v>
      </c>
      <c r="B5" s="38" t="s">
        <v>8</v>
      </c>
      <c r="C5" s="39">
        <v>46526400</v>
      </c>
      <c r="D5" s="39"/>
      <c r="E5" s="39">
        <v>46526400</v>
      </c>
      <c r="F5" s="56">
        <v>1001248.128</v>
      </c>
      <c r="G5" s="52">
        <f>F5/16395273</f>
        <v>6.1069317235522703E-2</v>
      </c>
      <c r="H5" s="83"/>
    </row>
    <row r="6" spans="1:8" ht="15" customHeight="1" x14ac:dyDescent="0.25">
      <c r="A6" s="55">
        <v>2</v>
      </c>
      <c r="B6" s="38" t="s">
        <v>9</v>
      </c>
      <c r="C6" s="39">
        <v>20203300</v>
      </c>
      <c r="D6" s="39">
        <v>21000</v>
      </c>
      <c r="E6" s="39">
        <v>20224300</v>
      </c>
      <c r="F6" s="56">
        <v>435226.93600000005</v>
      </c>
      <c r="G6" s="52">
        <f t="shared" ref="G6:G30" si="0">F6/16395273</f>
        <v>2.6545879168953151E-2</v>
      </c>
      <c r="H6" s="83"/>
    </row>
    <row r="7" spans="1:8" ht="15" customHeight="1" x14ac:dyDescent="0.25">
      <c r="A7" s="55">
        <v>3</v>
      </c>
      <c r="B7" s="38" t="s">
        <v>32</v>
      </c>
      <c r="C7" s="39">
        <v>15030400</v>
      </c>
      <c r="D7" s="39">
        <v>1869400</v>
      </c>
      <c r="E7" s="39">
        <v>16899800</v>
      </c>
      <c r="F7" s="56">
        <v>363683.696</v>
      </c>
      <c r="G7" s="52">
        <f t="shared" si="0"/>
        <v>2.2182228743614089E-2</v>
      </c>
      <c r="H7" s="83"/>
    </row>
    <row r="8" spans="1:8" ht="15" customHeight="1" x14ac:dyDescent="0.25">
      <c r="A8" s="55">
        <v>4</v>
      </c>
      <c r="B8" s="38" t="s">
        <v>10</v>
      </c>
      <c r="C8" s="39">
        <v>12489600</v>
      </c>
      <c r="D8" s="39">
        <v>2166000</v>
      </c>
      <c r="E8" s="39">
        <v>14655600</v>
      </c>
      <c r="F8" s="56">
        <v>315388.51199999999</v>
      </c>
      <c r="G8" s="52">
        <f t="shared" si="0"/>
        <v>1.9236551413325049E-2</v>
      </c>
      <c r="H8" s="83"/>
    </row>
    <row r="9" spans="1:8" ht="15" customHeight="1" x14ac:dyDescent="0.25">
      <c r="A9" s="55">
        <v>5</v>
      </c>
      <c r="B9" s="38" t="s">
        <v>54</v>
      </c>
      <c r="C9" s="39">
        <v>13708800</v>
      </c>
      <c r="D9" s="39"/>
      <c r="E9" s="39">
        <v>13708800</v>
      </c>
      <c r="F9" s="56">
        <v>295013.37599999999</v>
      </c>
      <c r="G9" s="52">
        <f t="shared" si="0"/>
        <v>1.7993806873481153E-2</v>
      </c>
      <c r="H9" s="83"/>
    </row>
    <row r="10" spans="1:8" ht="15" customHeight="1" x14ac:dyDescent="0.25">
      <c r="A10" s="55">
        <v>6</v>
      </c>
      <c r="B10" s="38" t="s">
        <v>13</v>
      </c>
      <c r="C10" s="39">
        <v>7890800</v>
      </c>
      <c r="D10" s="39">
        <v>986200</v>
      </c>
      <c r="E10" s="39">
        <v>8877000</v>
      </c>
      <c r="F10" s="56">
        <v>191033.04</v>
      </c>
      <c r="G10" s="52">
        <f t="shared" si="0"/>
        <v>1.1651714491121923E-2</v>
      </c>
      <c r="H10" s="83"/>
    </row>
    <row r="11" spans="1:8" ht="15" customHeight="1" x14ac:dyDescent="0.25">
      <c r="A11" s="55">
        <v>7</v>
      </c>
      <c r="B11" s="38" t="s">
        <v>38</v>
      </c>
      <c r="C11" s="39">
        <v>7762800</v>
      </c>
      <c r="D11" s="39">
        <v>500000</v>
      </c>
      <c r="E11" s="39">
        <v>8262800</v>
      </c>
      <c r="F11" s="56">
        <v>177815.45600000001</v>
      </c>
      <c r="G11" s="52">
        <f t="shared" si="0"/>
        <v>1.0845531879829022E-2</v>
      </c>
      <c r="H11" s="83"/>
    </row>
    <row r="12" spans="1:8" ht="15" customHeight="1" x14ac:dyDescent="0.25">
      <c r="A12" s="55">
        <v>8</v>
      </c>
      <c r="B12" s="38" t="s">
        <v>12</v>
      </c>
      <c r="C12" s="39">
        <v>3453400</v>
      </c>
      <c r="D12" s="39">
        <v>4562000</v>
      </c>
      <c r="E12" s="39">
        <v>8015400</v>
      </c>
      <c r="F12" s="56">
        <v>172491.408</v>
      </c>
      <c r="G12" s="52">
        <f t="shared" si="0"/>
        <v>1.0520801208982614E-2</v>
      </c>
      <c r="H12" s="83"/>
    </row>
    <row r="13" spans="1:8" ht="15" customHeight="1" x14ac:dyDescent="0.25">
      <c r="A13" s="55">
        <v>9</v>
      </c>
      <c r="B13" s="38" t="s">
        <v>14</v>
      </c>
      <c r="C13" s="39">
        <v>6798400</v>
      </c>
      <c r="D13" s="39">
        <v>166800</v>
      </c>
      <c r="E13" s="39">
        <v>6965200</v>
      </c>
      <c r="F13" s="56">
        <v>149891.10399999999</v>
      </c>
      <c r="G13" s="52">
        <f t="shared" si="0"/>
        <v>9.1423365746944249E-3</v>
      </c>
      <c r="H13" s="83"/>
    </row>
    <row r="14" spans="1:8" ht="15" customHeight="1" x14ac:dyDescent="0.25">
      <c r="A14" s="55">
        <v>10</v>
      </c>
      <c r="B14" s="41" t="s">
        <v>55</v>
      </c>
      <c r="C14" s="39">
        <v>5117700</v>
      </c>
      <c r="D14" s="39">
        <v>256000</v>
      </c>
      <c r="E14" s="39">
        <v>5373700</v>
      </c>
      <c r="F14" s="56">
        <v>115642.024</v>
      </c>
      <c r="G14" s="52">
        <f t="shared" si="0"/>
        <v>7.0533759334169069E-3</v>
      </c>
      <c r="H14" s="83"/>
    </row>
    <row r="15" spans="1:8" ht="15" customHeight="1" x14ac:dyDescent="0.25">
      <c r="A15" s="55">
        <v>11</v>
      </c>
      <c r="B15" s="38" t="s">
        <v>19</v>
      </c>
      <c r="C15" s="39">
        <v>3745400</v>
      </c>
      <c r="D15" s="39">
        <v>22100</v>
      </c>
      <c r="E15" s="39">
        <v>3767500</v>
      </c>
      <c r="F15" s="56">
        <v>81076.600000000006</v>
      </c>
      <c r="G15" s="52">
        <f t="shared" si="0"/>
        <v>4.9451204624650046E-3</v>
      </c>
      <c r="H15" s="83"/>
    </row>
    <row r="16" spans="1:8" ht="15" customHeight="1" x14ac:dyDescent="0.25">
      <c r="A16" s="55">
        <v>12</v>
      </c>
      <c r="B16" s="41" t="s">
        <v>34</v>
      </c>
      <c r="C16" s="39">
        <v>3090000</v>
      </c>
      <c r="D16" s="39">
        <v>432000</v>
      </c>
      <c r="E16" s="39">
        <v>3522000</v>
      </c>
      <c r="F16" s="56">
        <v>75793.440000000002</v>
      </c>
      <c r="G16" s="52">
        <f t="shared" si="0"/>
        <v>4.6228836811683469E-3</v>
      </c>
      <c r="H16" s="83"/>
    </row>
    <row r="17" spans="1:8" ht="15" customHeight="1" x14ac:dyDescent="0.25">
      <c r="A17" s="55">
        <v>13</v>
      </c>
      <c r="B17" s="38" t="s">
        <v>17</v>
      </c>
      <c r="C17" s="39">
        <v>3499900</v>
      </c>
      <c r="D17" s="39"/>
      <c r="E17" s="39">
        <v>3499900</v>
      </c>
      <c r="F17" s="56">
        <v>75317.847999999998</v>
      </c>
      <c r="G17" s="52">
        <f t="shared" si="0"/>
        <v>4.593875807984411E-3</v>
      </c>
      <c r="H17" s="83"/>
    </row>
    <row r="18" spans="1:8" ht="15" customHeight="1" x14ac:dyDescent="0.25">
      <c r="A18" s="55">
        <v>14</v>
      </c>
      <c r="B18" s="38" t="s">
        <v>16</v>
      </c>
      <c r="C18" s="39">
        <v>3462300</v>
      </c>
      <c r="D18" s="39">
        <v>34000</v>
      </c>
      <c r="E18" s="39">
        <v>3496300</v>
      </c>
      <c r="F18" s="56">
        <v>75240.376000000004</v>
      </c>
      <c r="G18" s="52">
        <f t="shared" si="0"/>
        <v>4.5891505435743584E-3</v>
      </c>
      <c r="H18" s="83"/>
    </row>
    <row r="19" spans="1:8" ht="15" customHeight="1" x14ac:dyDescent="0.25">
      <c r="A19" s="55">
        <v>15</v>
      </c>
      <c r="B19" s="38" t="s">
        <v>48</v>
      </c>
      <c r="C19" s="39">
        <v>3325600</v>
      </c>
      <c r="D19" s="39"/>
      <c r="E19" s="39">
        <v>3325600</v>
      </c>
      <c r="F19" s="56">
        <v>71566.911999999997</v>
      </c>
      <c r="G19" s="52">
        <f t="shared" si="0"/>
        <v>4.36509425613102E-3</v>
      </c>
      <c r="H19" s="83"/>
    </row>
    <row r="20" spans="1:8" ht="15" customHeight="1" x14ac:dyDescent="0.25">
      <c r="A20" s="55">
        <v>16</v>
      </c>
      <c r="B20" s="38" t="s">
        <v>46</v>
      </c>
      <c r="C20" s="39">
        <v>3099000</v>
      </c>
      <c r="D20" s="39"/>
      <c r="E20" s="39">
        <v>3099000</v>
      </c>
      <c r="F20" s="56">
        <v>66690.48</v>
      </c>
      <c r="G20" s="52">
        <f t="shared" si="0"/>
        <v>4.0676651129871394E-3</v>
      </c>
      <c r="H20" s="83"/>
    </row>
    <row r="21" spans="1:8" ht="15" customHeight="1" x14ac:dyDescent="0.25">
      <c r="A21" s="55">
        <v>17</v>
      </c>
      <c r="B21" s="38" t="s">
        <v>24</v>
      </c>
      <c r="C21" s="39">
        <v>3001300</v>
      </c>
      <c r="D21" s="39">
        <v>21500</v>
      </c>
      <c r="E21" s="39">
        <v>3022800</v>
      </c>
      <c r="F21" s="56">
        <v>65050.656000000003</v>
      </c>
      <c r="G21" s="52">
        <f t="shared" si="0"/>
        <v>3.9676470163076882E-3</v>
      </c>
      <c r="H21" s="83"/>
    </row>
    <row r="22" spans="1:8" ht="15" customHeight="1" x14ac:dyDescent="0.25">
      <c r="A22" s="55">
        <v>18</v>
      </c>
      <c r="B22" s="38" t="s">
        <v>20</v>
      </c>
      <c r="C22" s="39">
        <v>2369600</v>
      </c>
      <c r="D22" s="39">
        <v>559500</v>
      </c>
      <c r="E22" s="39">
        <v>2929100</v>
      </c>
      <c r="F22" s="56">
        <v>63034.232000000004</v>
      </c>
      <c r="G22" s="52">
        <f t="shared" si="0"/>
        <v>3.8446588843015911E-3</v>
      </c>
      <c r="H22" s="83"/>
    </row>
    <row r="23" spans="1:8" ht="15" customHeight="1" x14ac:dyDescent="0.25">
      <c r="A23" s="55">
        <v>19</v>
      </c>
      <c r="B23" s="38" t="s">
        <v>41</v>
      </c>
      <c r="C23" s="39">
        <v>2618100</v>
      </c>
      <c r="D23" s="39">
        <v>69800</v>
      </c>
      <c r="E23" s="39">
        <v>2687900</v>
      </c>
      <c r="F23" s="56">
        <v>57843.608</v>
      </c>
      <c r="G23" s="52">
        <f t="shared" si="0"/>
        <v>3.5280661688280516E-3</v>
      </c>
      <c r="H23" s="83"/>
    </row>
    <row r="24" spans="1:8" ht="15" customHeight="1" x14ac:dyDescent="0.25">
      <c r="A24" s="55">
        <v>20</v>
      </c>
      <c r="B24" s="38" t="s">
        <v>28</v>
      </c>
      <c r="C24" s="39">
        <v>2659500</v>
      </c>
      <c r="D24" s="39">
        <v>8500</v>
      </c>
      <c r="E24" s="39">
        <v>2668000</v>
      </c>
      <c r="F24" s="56">
        <v>57415.360000000001</v>
      </c>
      <c r="G24" s="52">
        <f t="shared" si="0"/>
        <v>3.5019459572280375E-3</v>
      </c>
      <c r="H24" s="83"/>
    </row>
    <row r="25" spans="1:8" ht="15" customHeight="1" x14ac:dyDescent="0.25">
      <c r="A25" s="55">
        <v>21</v>
      </c>
      <c r="B25" s="38" t="s">
        <v>18</v>
      </c>
      <c r="C25" s="39">
        <v>2381200</v>
      </c>
      <c r="D25" s="39">
        <v>261900</v>
      </c>
      <c r="E25" s="39">
        <v>2643100</v>
      </c>
      <c r="F25" s="56">
        <v>56879.512000000002</v>
      </c>
      <c r="G25" s="52">
        <f t="shared" si="0"/>
        <v>3.4692628783918392E-3</v>
      </c>
      <c r="H25" s="83"/>
    </row>
    <row r="26" spans="1:8" ht="15" customHeight="1" x14ac:dyDescent="0.25">
      <c r="A26" s="55">
        <v>22</v>
      </c>
      <c r="B26" s="38" t="s">
        <v>23</v>
      </c>
      <c r="C26" s="39">
        <v>2397300</v>
      </c>
      <c r="D26" s="39">
        <v>56700</v>
      </c>
      <c r="E26" s="39">
        <v>2454000</v>
      </c>
      <c r="F26" s="56">
        <v>52810.080000000002</v>
      </c>
      <c r="G26" s="52">
        <f t="shared" si="0"/>
        <v>3.2210552395193419E-3</v>
      </c>
      <c r="H26" s="83"/>
    </row>
    <row r="27" spans="1:8" ht="15" customHeight="1" x14ac:dyDescent="0.25">
      <c r="A27" s="55">
        <v>23</v>
      </c>
      <c r="B27" s="38" t="s">
        <v>64</v>
      </c>
      <c r="C27" s="39">
        <v>2316400</v>
      </c>
      <c r="D27" s="39"/>
      <c r="E27" s="39">
        <v>2316400</v>
      </c>
      <c r="F27" s="56">
        <v>49848.928</v>
      </c>
      <c r="G27" s="52">
        <f t="shared" si="0"/>
        <v>3.0404451331795452E-3</v>
      </c>
      <c r="H27" s="83"/>
    </row>
    <row r="28" spans="1:8" ht="15" customHeight="1" x14ac:dyDescent="0.25">
      <c r="A28" s="55">
        <v>24</v>
      </c>
      <c r="B28" s="38" t="s">
        <v>47</v>
      </c>
      <c r="C28" s="39">
        <v>2016800</v>
      </c>
      <c r="D28" s="39">
        <v>259900</v>
      </c>
      <c r="E28" s="39">
        <v>2276700</v>
      </c>
      <c r="F28" s="56">
        <v>48994.584000000003</v>
      </c>
      <c r="G28" s="52">
        <f t="shared" si="0"/>
        <v>2.9883359673242406E-3</v>
      </c>
      <c r="H28" s="83"/>
    </row>
    <row r="29" spans="1:8" ht="15" customHeight="1" x14ac:dyDescent="0.25">
      <c r="A29" s="55">
        <v>25</v>
      </c>
      <c r="B29" s="38" t="s">
        <v>56</v>
      </c>
      <c r="C29" s="39">
        <v>2052600</v>
      </c>
      <c r="D29" s="39">
        <v>110700</v>
      </c>
      <c r="E29" s="39">
        <v>2163300</v>
      </c>
      <c r="F29" s="56">
        <v>46554.216</v>
      </c>
      <c r="G29" s="52">
        <f t="shared" si="0"/>
        <v>2.8394901384075763E-3</v>
      </c>
      <c r="H29" s="83"/>
    </row>
    <row r="30" spans="1:8" ht="16.5" thickBot="1" x14ac:dyDescent="0.3">
      <c r="A30" s="55"/>
      <c r="B30" s="38"/>
      <c r="C30" s="54">
        <v>181016600</v>
      </c>
      <c r="D30" s="54">
        <v>12364000</v>
      </c>
      <c r="E30" s="54">
        <v>193380600</v>
      </c>
      <c r="F30" s="53">
        <v>4161550.5120000001</v>
      </c>
      <c r="G30" s="84">
        <f t="shared" si="0"/>
        <v>0.25382624077073923</v>
      </c>
      <c r="H30" s="83"/>
    </row>
    <row r="31" spans="1:8" ht="12" customHeight="1" thickTop="1" x14ac:dyDescent="0.25">
      <c r="A31" s="50"/>
      <c r="B31" s="49" t="s">
        <v>87</v>
      </c>
      <c r="C31" s="51"/>
      <c r="D31" s="51"/>
      <c r="E31" s="50"/>
      <c r="F31" s="50"/>
      <c r="G31" s="50"/>
    </row>
    <row r="32" spans="1:8" ht="12" customHeight="1" x14ac:dyDescent="0.25">
      <c r="A32" s="46"/>
      <c r="B32" s="49" t="s">
        <v>88</v>
      </c>
      <c r="C32" s="47"/>
      <c r="D32" s="47"/>
      <c r="E32" s="46"/>
      <c r="F32" s="46"/>
      <c r="G32" s="46"/>
    </row>
    <row r="33" spans="1:7" ht="12" customHeight="1" x14ac:dyDescent="0.25">
      <c r="A33" s="46"/>
      <c r="B33" s="49" t="s">
        <v>89</v>
      </c>
      <c r="C33" s="46"/>
      <c r="D33" s="47"/>
      <c r="E33" s="46"/>
      <c r="F33" s="46"/>
      <c r="G33" s="45"/>
    </row>
    <row r="34" spans="1:7" ht="12" customHeight="1" x14ac:dyDescent="0.25">
      <c r="A34" s="46"/>
      <c r="B34" s="48" t="s">
        <v>66</v>
      </c>
      <c r="C34" s="46"/>
      <c r="D34" s="47"/>
      <c r="E34" s="46"/>
      <c r="F34" s="46"/>
      <c r="G34" s="45"/>
    </row>
  </sheetData>
  <sortState ref="A5:I29">
    <sortCondition descending="1" ref="E5:E2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/>
  </sheetViews>
  <sheetFormatPr defaultRowHeight="12.75" x14ac:dyDescent="0.2"/>
  <cols>
    <col min="1" max="1" width="3.85546875" bestFit="1" customWidth="1"/>
    <col min="2" max="2" width="81.42578125" customWidth="1"/>
    <col min="3" max="3" width="13.855468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</cols>
  <sheetData>
    <row r="1" spans="1:8" ht="20.25" x14ac:dyDescent="0.3">
      <c r="A1" s="1"/>
      <c r="B1" s="2"/>
      <c r="C1" s="2" t="s">
        <v>53</v>
      </c>
      <c r="D1" s="3"/>
      <c r="E1" s="1"/>
      <c r="F1" s="1"/>
      <c r="G1" s="1"/>
    </row>
    <row r="2" spans="1:8" x14ac:dyDescent="0.2">
      <c r="A2" s="4"/>
      <c r="B2" s="4"/>
      <c r="C2" s="4"/>
      <c r="D2" s="6"/>
      <c r="E2" s="4"/>
      <c r="F2" s="4"/>
      <c r="G2" s="7"/>
    </row>
    <row r="3" spans="1:8" ht="15.75" x14ac:dyDescent="0.25">
      <c r="A3" s="29"/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ht="15.75" x14ac:dyDescent="0.25">
      <c r="A4" s="29"/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ht="15" x14ac:dyDescent="0.2">
      <c r="A5" s="17">
        <v>1</v>
      </c>
      <c r="B5" s="38" t="s">
        <v>8</v>
      </c>
      <c r="C5" s="39">
        <v>47079900</v>
      </c>
      <c r="D5" s="39"/>
      <c r="E5" s="19">
        <f t="shared" ref="E5:E29" si="0">C5+D5</f>
        <v>47079900</v>
      </c>
      <c r="F5" s="40">
        <f>SUM(E5*0.02092)</f>
        <v>984911.50800000003</v>
      </c>
      <c r="G5" s="21">
        <f>SUM(F5/16024060.36)</f>
        <v>6.1464540564174462E-2</v>
      </c>
      <c r="H5" s="18"/>
    </row>
    <row r="6" spans="1:8" ht="15" x14ac:dyDescent="0.2">
      <c r="A6" s="17">
        <v>2</v>
      </c>
      <c r="B6" s="38" t="s">
        <v>9</v>
      </c>
      <c r="C6" s="39">
        <v>21254800</v>
      </c>
      <c r="D6" s="39">
        <v>14300</v>
      </c>
      <c r="E6" s="19">
        <f t="shared" si="0"/>
        <v>21269100</v>
      </c>
      <c r="F6" s="40">
        <f t="shared" ref="F6:F28" si="1">SUM(E6*0.02092)</f>
        <v>444949.57200000004</v>
      </c>
      <c r="G6" s="21">
        <f t="shared" ref="G6:G30" si="2">SUM(F6/16024060.36)</f>
        <v>2.7767592108595879E-2</v>
      </c>
      <c r="H6" s="18"/>
    </row>
    <row r="7" spans="1:8" ht="15" x14ac:dyDescent="0.2">
      <c r="A7" s="17">
        <v>3</v>
      </c>
      <c r="B7" s="38" t="s">
        <v>32</v>
      </c>
      <c r="C7" s="39">
        <v>15601200</v>
      </c>
      <c r="D7" s="39">
        <v>2277400</v>
      </c>
      <c r="E7" s="19">
        <f t="shared" si="0"/>
        <v>17878600</v>
      </c>
      <c r="F7" s="40">
        <f t="shared" si="1"/>
        <v>374020.31200000003</v>
      </c>
      <c r="G7" s="21">
        <f t="shared" si="2"/>
        <v>2.3341169690900991E-2</v>
      </c>
      <c r="H7" s="18"/>
    </row>
    <row r="8" spans="1:8" ht="15" x14ac:dyDescent="0.2">
      <c r="A8" s="17">
        <v>4</v>
      </c>
      <c r="B8" s="38" t="s">
        <v>10</v>
      </c>
      <c r="C8" s="39">
        <v>12489600</v>
      </c>
      <c r="D8" s="39">
        <v>2327200</v>
      </c>
      <c r="E8" s="19">
        <f t="shared" si="0"/>
        <v>14816800</v>
      </c>
      <c r="F8" s="40">
        <f>SUM(E8*0.02092)</f>
        <v>309967.45600000001</v>
      </c>
      <c r="G8" s="21">
        <f t="shared" si="2"/>
        <v>1.9343877209409114E-2</v>
      </c>
      <c r="H8" s="18"/>
    </row>
    <row r="9" spans="1:8" ht="15" x14ac:dyDescent="0.2">
      <c r="A9" s="17">
        <v>5</v>
      </c>
      <c r="B9" s="38" t="s">
        <v>54</v>
      </c>
      <c r="C9" s="39">
        <v>13681400</v>
      </c>
      <c r="D9" s="39"/>
      <c r="E9" s="19">
        <f t="shared" si="0"/>
        <v>13681400</v>
      </c>
      <c r="F9" s="40">
        <f t="shared" si="1"/>
        <v>286214.88800000004</v>
      </c>
      <c r="G9" s="21">
        <f t="shared" si="2"/>
        <v>1.7861570761082683E-2</v>
      </c>
      <c r="H9" s="18"/>
    </row>
    <row r="10" spans="1:8" ht="15" x14ac:dyDescent="0.2">
      <c r="A10" s="17">
        <v>6</v>
      </c>
      <c r="B10" s="38" t="s">
        <v>13</v>
      </c>
      <c r="C10" s="39">
        <v>7890800</v>
      </c>
      <c r="D10" s="39">
        <v>981400</v>
      </c>
      <c r="E10" s="19">
        <f t="shared" si="0"/>
        <v>8872200</v>
      </c>
      <c r="F10" s="40">
        <f t="shared" si="1"/>
        <v>185606.424</v>
      </c>
      <c r="G10" s="21">
        <f t="shared" si="2"/>
        <v>1.158298332820309E-2</v>
      </c>
      <c r="H10" s="18"/>
    </row>
    <row r="11" spans="1:8" ht="15" x14ac:dyDescent="0.2">
      <c r="A11" s="17">
        <v>7</v>
      </c>
      <c r="B11" s="38" t="s">
        <v>12</v>
      </c>
      <c r="C11" s="39">
        <v>3453400</v>
      </c>
      <c r="D11" s="39">
        <v>4738800</v>
      </c>
      <c r="E11" s="19">
        <f t="shared" si="0"/>
        <v>8192200</v>
      </c>
      <c r="F11" s="40">
        <f t="shared" si="1"/>
        <v>171380.82400000002</v>
      </c>
      <c r="G11" s="21">
        <f t="shared" si="2"/>
        <v>1.0695218324801669E-2</v>
      </c>
      <c r="H11" s="18"/>
    </row>
    <row r="12" spans="1:8" ht="15" x14ac:dyDescent="0.2">
      <c r="A12" s="17">
        <v>8</v>
      </c>
      <c r="B12" s="38" t="s">
        <v>14</v>
      </c>
      <c r="C12" s="39">
        <v>6798400</v>
      </c>
      <c r="D12" s="39"/>
      <c r="E12" s="19">
        <f t="shared" si="0"/>
        <v>6798400</v>
      </c>
      <c r="F12" s="40">
        <f t="shared" si="1"/>
        <v>142222.52800000002</v>
      </c>
      <c r="G12" s="21">
        <f t="shared" si="2"/>
        <v>8.8755611751826936E-3</v>
      </c>
      <c r="H12" s="18"/>
    </row>
    <row r="13" spans="1:8" ht="15" x14ac:dyDescent="0.2">
      <c r="A13" s="17">
        <v>9</v>
      </c>
      <c r="B13" s="41" t="s">
        <v>55</v>
      </c>
      <c r="C13" s="39">
        <v>5117700</v>
      </c>
      <c r="D13" s="39">
        <v>266300</v>
      </c>
      <c r="E13" s="19">
        <f t="shared" si="0"/>
        <v>5384000</v>
      </c>
      <c r="F13" s="40">
        <f t="shared" si="1"/>
        <v>112633.28</v>
      </c>
      <c r="G13" s="21">
        <f t="shared" si="2"/>
        <v>7.0290099681077339E-3</v>
      </c>
      <c r="H13" s="12"/>
    </row>
    <row r="14" spans="1:8" ht="15" x14ac:dyDescent="0.2">
      <c r="A14" s="17">
        <v>10</v>
      </c>
      <c r="B14" s="38" t="s">
        <v>38</v>
      </c>
      <c r="C14" s="39">
        <v>3881400</v>
      </c>
      <c r="D14" s="39">
        <v>460600</v>
      </c>
      <c r="E14" s="19">
        <f t="shared" si="0"/>
        <v>4342000</v>
      </c>
      <c r="F14" s="40">
        <f t="shared" si="1"/>
        <v>90834.64</v>
      </c>
      <c r="G14" s="21">
        <f t="shared" si="2"/>
        <v>5.6686406540720248E-3</v>
      </c>
      <c r="H14" s="18"/>
    </row>
    <row r="15" spans="1:8" ht="15" x14ac:dyDescent="0.2">
      <c r="A15" s="17">
        <v>11</v>
      </c>
      <c r="B15" s="38" t="s">
        <v>19</v>
      </c>
      <c r="C15" s="39">
        <v>3742200</v>
      </c>
      <c r="D15" s="39">
        <v>22100</v>
      </c>
      <c r="E15" s="19">
        <f t="shared" si="0"/>
        <v>3764300</v>
      </c>
      <c r="F15" s="40">
        <f t="shared" si="1"/>
        <v>78749.156000000003</v>
      </c>
      <c r="G15" s="21">
        <f t="shared" si="2"/>
        <v>4.9144320622117278E-3</v>
      </c>
      <c r="H15" s="18"/>
    </row>
    <row r="16" spans="1:8" ht="15" x14ac:dyDescent="0.2">
      <c r="A16" s="17">
        <v>12</v>
      </c>
      <c r="B16" s="41" t="s">
        <v>34</v>
      </c>
      <c r="C16" s="39">
        <v>3090000</v>
      </c>
      <c r="D16" s="39">
        <v>438100</v>
      </c>
      <c r="E16" s="19">
        <f t="shared" si="0"/>
        <v>3528100</v>
      </c>
      <c r="F16" s="40">
        <f t="shared" si="1"/>
        <v>73807.851999999999</v>
      </c>
      <c r="G16" s="21">
        <f t="shared" si="2"/>
        <v>4.6060642772067046E-3</v>
      </c>
      <c r="H16" s="12"/>
    </row>
    <row r="17" spans="1:8" ht="15" x14ac:dyDescent="0.2">
      <c r="A17" s="17">
        <v>13</v>
      </c>
      <c r="B17" s="38" t="s">
        <v>17</v>
      </c>
      <c r="C17" s="39">
        <v>3499900</v>
      </c>
      <c r="D17" s="39"/>
      <c r="E17" s="19">
        <f t="shared" si="0"/>
        <v>3499900</v>
      </c>
      <c r="F17" s="40">
        <f t="shared" si="1"/>
        <v>73217.90800000001</v>
      </c>
      <c r="G17" s="21">
        <f t="shared" si="2"/>
        <v>4.5692481403009398E-3</v>
      </c>
      <c r="H17" s="18"/>
    </row>
    <row r="18" spans="1:8" ht="15" x14ac:dyDescent="0.2">
      <c r="A18" s="17">
        <v>14</v>
      </c>
      <c r="B18" s="38" t="s">
        <v>16</v>
      </c>
      <c r="C18" s="39">
        <v>3462300</v>
      </c>
      <c r="D18" s="39">
        <v>30400</v>
      </c>
      <c r="E18" s="19">
        <f t="shared" si="0"/>
        <v>3492700</v>
      </c>
      <c r="F18" s="40">
        <f t="shared" si="1"/>
        <v>73067.284</v>
      </c>
      <c r="G18" s="21">
        <f t="shared" si="2"/>
        <v>4.5598482755590418E-3</v>
      </c>
      <c r="H18" s="18"/>
    </row>
    <row r="19" spans="1:8" ht="15" x14ac:dyDescent="0.2">
      <c r="A19" s="17">
        <v>15</v>
      </c>
      <c r="B19" s="38" t="s">
        <v>24</v>
      </c>
      <c r="C19" s="39">
        <v>3244600</v>
      </c>
      <c r="D19" s="39">
        <v>21500</v>
      </c>
      <c r="E19" s="19">
        <f t="shared" si="0"/>
        <v>3266100</v>
      </c>
      <c r="F19" s="40">
        <f t="shared" si="1"/>
        <v>68326.812000000005</v>
      </c>
      <c r="G19" s="21">
        <f t="shared" si="2"/>
        <v>4.2640136435432158E-3</v>
      </c>
      <c r="H19" s="18"/>
    </row>
    <row r="20" spans="1:8" ht="15" x14ac:dyDescent="0.2">
      <c r="A20" s="17">
        <v>16</v>
      </c>
      <c r="B20" s="38" t="s">
        <v>46</v>
      </c>
      <c r="C20" s="39">
        <v>3099000</v>
      </c>
      <c r="D20" s="39"/>
      <c r="E20" s="19">
        <f t="shared" si="0"/>
        <v>3099000</v>
      </c>
      <c r="F20" s="40">
        <f t="shared" si="1"/>
        <v>64831.08</v>
      </c>
      <c r="G20" s="21">
        <f t="shared" si="2"/>
        <v>4.0458584493250124E-3</v>
      </c>
      <c r="H20" s="18"/>
    </row>
    <row r="21" spans="1:8" ht="15" x14ac:dyDescent="0.2">
      <c r="A21" s="17">
        <v>17</v>
      </c>
      <c r="B21" s="38" t="s">
        <v>20</v>
      </c>
      <c r="C21" s="39">
        <v>2369600</v>
      </c>
      <c r="D21" s="39">
        <v>564900</v>
      </c>
      <c r="E21" s="19">
        <f t="shared" si="0"/>
        <v>2934500</v>
      </c>
      <c r="F21" s="40">
        <f t="shared" si="1"/>
        <v>61389.740000000005</v>
      </c>
      <c r="G21" s="21">
        <f t="shared" si="2"/>
        <v>3.8310976507080511E-3</v>
      </c>
      <c r="H21" s="18"/>
    </row>
    <row r="22" spans="1:8" ht="15" x14ac:dyDescent="0.2">
      <c r="A22" s="17">
        <v>18</v>
      </c>
      <c r="B22" s="38" t="s">
        <v>23</v>
      </c>
      <c r="C22" s="39">
        <v>2679600</v>
      </c>
      <c r="D22" s="39">
        <v>87800</v>
      </c>
      <c r="E22" s="19">
        <f t="shared" si="0"/>
        <v>2767400</v>
      </c>
      <c r="F22" s="40">
        <f t="shared" si="1"/>
        <v>57894.008000000002</v>
      </c>
      <c r="G22" s="21">
        <f t="shared" si="2"/>
        <v>3.6129424564898482E-3</v>
      </c>
      <c r="H22" s="18"/>
    </row>
    <row r="23" spans="1:8" ht="15" x14ac:dyDescent="0.2">
      <c r="A23" s="17">
        <v>19</v>
      </c>
      <c r="B23" s="38" t="s">
        <v>41</v>
      </c>
      <c r="C23" s="39">
        <v>2618100</v>
      </c>
      <c r="D23" s="39">
        <v>69800</v>
      </c>
      <c r="E23" s="19">
        <f t="shared" si="0"/>
        <v>2687900</v>
      </c>
      <c r="F23" s="40">
        <f t="shared" si="1"/>
        <v>56230.868000000002</v>
      </c>
      <c r="G23" s="21">
        <f t="shared" si="2"/>
        <v>3.5091522832980645E-3</v>
      </c>
      <c r="H23" s="18"/>
    </row>
    <row r="24" spans="1:8" ht="15" x14ac:dyDescent="0.2">
      <c r="A24" s="17">
        <v>20</v>
      </c>
      <c r="B24" s="38" t="s">
        <v>28</v>
      </c>
      <c r="C24" s="39">
        <v>2659500</v>
      </c>
      <c r="D24" s="39">
        <v>200</v>
      </c>
      <c r="E24" s="19">
        <f t="shared" si="0"/>
        <v>2659700</v>
      </c>
      <c r="F24" s="40">
        <f t="shared" si="1"/>
        <v>55640.924000000006</v>
      </c>
      <c r="G24" s="21">
        <f t="shared" si="2"/>
        <v>3.4723361463922997E-3</v>
      </c>
      <c r="H24" s="18"/>
    </row>
    <row r="25" spans="1:8" ht="15" x14ac:dyDescent="0.2">
      <c r="A25" s="17">
        <v>21</v>
      </c>
      <c r="B25" s="38" t="s">
        <v>18</v>
      </c>
      <c r="C25" s="39">
        <v>2381200</v>
      </c>
      <c r="D25" s="39">
        <v>276900</v>
      </c>
      <c r="E25" s="19">
        <f t="shared" si="0"/>
        <v>2658100</v>
      </c>
      <c r="F25" s="40">
        <f>SUM(E25*0.02092)</f>
        <v>55607.452000000005</v>
      </c>
      <c r="G25" s="21">
        <f t="shared" si="2"/>
        <v>3.470247287560767E-3</v>
      </c>
      <c r="H25" s="18"/>
    </row>
    <row r="26" spans="1:8" ht="15" x14ac:dyDescent="0.2">
      <c r="A26" s="17">
        <v>22</v>
      </c>
      <c r="B26" s="38" t="s">
        <v>48</v>
      </c>
      <c r="C26" s="39">
        <v>2540000</v>
      </c>
      <c r="D26" s="39"/>
      <c r="E26" s="19">
        <f t="shared" si="0"/>
        <v>2540000</v>
      </c>
      <c r="F26" s="40">
        <f t="shared" si="1"/>
        <v>53136.800000000003</v>
      </c>
      <c r="G26" s="21">
        <f t="shared" si="2"/>
        <v>3.3160633950582549E-3</v>
      </c>
      <c r="H26" s="18"/>
    </row>
    <row r="27" spans="1:8" ht="15" x14ac:dyDescent="0.2">
      <c r="A27" s="17">
        <v>23</v>
      </c>
      <c r="B27" s="38" t="s">
        <v>56</v>
      </c>
      <c r="C27" s="39">
        <v>2351800</v>
      </c>
      <c r="D27" s="39">
        <v>114200</v>
      </c>
      <c r="E27" s="19">
        <f t="shared" si="0"/>
        <v>2466000</v>
      </c>
      <c r="F27" s="40">
        <f t="shared" si="1"/>
        <v>51588.72</v>
      </c>
      <c r="G27" s="21">
        <f t="shared" si="2"/>
        <v>3.2194536740998651E-3</v>
      </c>
      <c r="H27" s="18"/>
    </row>
    <row r="28" spans="1:8" ht="15" x14ac:dyDescent="0.2">
      <c r="A28" s="17">
        <v>24</v>
      </c>
      <c r="B28" s="38" t="s">
        <v>47</v>
      </c>
      <c r="C28" s="39">
        <v>2016800</v>
      </c>
      <c r="D28" s="39">
        <v>322800</v>
      </c>
      <c r="E28" s="19">
        <f t="shared" si="0"/>
        <v>2339600</v>
      </c>
      <c r="F28" s="40">
        <f t="shared" si="1"/>
        <v>48944.432000000001</v>
      </c>
      <c r="G28" s="21">
        <f t="shared" si="2"/>
        <v>3.054433826408777E-3</v>
      </c>
      <c r="H28" s="18"/>
    </row>
    <row r="29" spans="1:8" ht="15" x14ac:dyDescent="0.2">
      <c r="A29" s="17">
        <v>25</v>
      </c>
      <c r="B29" s="38" t="s">
        <v>57</v>
      </c>
      <c r="C29" s="39">
        <v>2051300</v>
      </c>
      <c r="D29" s="39">
        <v>12600</v>
      </c>
      <c r="E29" s="19">
        <f t="shared" si="0"/>
        <v>2063900</v>
      </c>
      <c r="F29" s="40">
        <f>SUM(E29*0.02092)</f>
        <v>43176.788</v>
      </c>
      <c r="G29" s="21">
        <f t="shared" si="2"/>
        <v>2.6944973390002885E-3</v>
      </c>
      <c r="H29" s="18"/>
    </row>
    <row r="30" spans="1:8" ht="15.75" thickBot="1" x14ac:dyDescent="0.25">
      <c r="A30" s="17"/>
      <c r="B30" s="18"/>
      <c r="C30" s="35">
        <f>SUM(C5:C29)</f>
        <v>179054500</v>
      </c>
      <c r="D30" s="35">
        <f t="shared" ref="D30:F30" si="3">SUM(D5:D29)</f>
        <v>13027300</v>
      </c>
      <c r="E30" s="35">
        <f t="shared" si="3"/>
        <v>192081800</v>
      </c>
      <c r="F30" s="42">
        <f t="shared" si="3"/>
        <v>4018351.2560000005</v>
      </c>
      <c r="G30" s="21">
        <f t="shared" si="2"/>
        <v>0.25076985269169322</v>
      </c>
    </row>
    <row r="31" spans="1:8" ht="13.5" thickTop="1" x14ac:dyDescent="0.2">
      <c r="A31" s="4"/>
      <c r="B31" t="s">
        <v>58</v>
      </c>
      <c r="C31" s="6"/>
      <c r="D31" s="6"/>
      <c r="E31" s="4"/>
      <c r="F31" s="4"/>
      <c r="G31" s="4"/>
    </row>
    <row r="32" spans="1:8" x14ac:dyDescent="0.2">
      <c r="A32" s="11"/>
      <c r="B32" t="s">
        <v>60</v>
      </c>
      <c r="C32" s="14"/>
      <c r="D32" s="14"/>
      <c r="E32" s="11"/>
      <c r="F32" s="11"/>
      <c r="G32" s="11"/>
    </row>
    <row r="33" spans="1:7" x14ac:dyDescent="0.2">
      <c r="A33" s="11"/>
      <c r="B33" t="s">
        <v>59</v>
      </c>
      <c r="C33" s="11"/>
      <c r="D33" s="14"/>
      <c r="E33" s="11"/>
      <c r="F33" s="11"/>
      <c r="G33" s="15"/>
    </row>
    <row r="34" spans="1:7" x14ac:dyDescent="0.2">
      <c r="A34" s="11"/>
      <c r="B34" s="43" t="s">
        <v>63</v>
      </c>
      <c r="C34" s="11"/>
      <c r="D34" s="14"/>
      <c r="E34" s="11"/>
      <c r="F34" s="11"/>
      <c r="G34" s="15"/>
    </row>
  </sheetData>
  <pageMargins left="0.7" right="0.7" top="0.75" bottom="0.75" header="0.3" footer="0.3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4"/>
  <sheetViews>
    <sheetView zoomScaleNormal="100" workbookViewId="0">
      <selection activeCell="G22" sqref="G22"/>
    </sheetView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8" width="9.140625" style="11"/>
    <col min="9" max="9" width="12.7109375" style="11" bestFit="1" customWidth="1"/>
    <col min="10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10" s="1" customFormat="1" ht="20.25" x14ac:dyDescent="0.3">
      <c r="B1" s="2"/>
      <c r="C1" s="2" t="s">
        <v>45</v>
      </c>
      <c r="D1" s="3"/>
    </row>
    <row r="2" spans="1:10" s="4" customFormat="1" x14ac:dyDescent="0.2">
      <c r="D2" s="6"/>
      <c r="G2" s="7"/>
    </row>
    <row r="3" spans="1:10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10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10" s="22" customFormat="1" ht="15" x14ac:dyDescent="0.2">
      <c r="A5" s="17">
        <v>1</v>
      </c>
      <c r="B5" s="18" t="s">
        <v>8</v>
      </c>
      <c r="C5" s="19">
        <v>47371800</v>
      </c>
      <c r="D5" s="19"/>
      <c r="E5" s="19">
        <f t="shared" ref="E5:E29" si="0">C5+D5</f>
        <v>47371800</v>
      </c>
      <c r="F5" s="37">
        <f>SUM(E5*0.02092)</f>
        <v>991018.0560000001</v>
      </c>
      <c r="G5" s="21">
        <f>SUM(F5/16163007.48)</f>
        <v>6.1313963829211816E-2</v>
      </c>
      <c r="H5" s="18"/>
      <c r="I5" s="34"/>
      <c r="J5" s="34"/>
    </row>
    <row r="6" spans="1:10" s="22" customFormat="1" ht="15" x14ac:dyDescent="0.2">
      <c r="A6" s="17">
        <v>2</v>
      </c>
      <c r="B6" s="18" t="s">
        <v>9</v>
      </c>
      <c r="C6" s="19">
        <v>19465900</v>
      </c>
      <c r="D6" s="19">
        <v>7500</v>
      </c>
      <c r="E6" s="19">
        <f t="shared" si="0"/>
        <v>19473400</v>
      </c>
      <c r="F6" s="37">
        <f t="shared" ref="F6:F28" si="1">SUM(E6*0.02092)</f>
        <v>407383.52800000005</v>
      </c>
      <c r="G6" s="21">
        <f t="shared" ref="G6:G30" si="2">SUM(F6/16163007.48)</f>
        <v>2.5204685978404313E-2</v>
      </c>
      <c r="H6" s="18"/>
      <c r="I6" s="34"/>
      <c r="J6" s="34"/>
    </row>
    <row r="7" spans="1:10" s="22" customFormat="1" ht="15" x14ac:dyDescent="0.2">
      <c r="A7" s="17">
        <v>3</v>
      </c>
      <c r="B7" s="18" t="s">
        <v>32</v>
      </c>
      <c r="C7" s="19">
        <v>13938800</v>
      </c>
      <c r="D7" s="19">
        <v>2570400</v>
      </c>
      <c r="E7" s="19">
        <f t="shared" si="0"/>
        <v>16509200</v>
      </c>
      <c r="F7" s="37">
        <f t="shared" si="1"/>
        <v>345372.46400000004</v>
      </c>
      <c r="G7" s="21">
        <f t="shared" si="2"/>
        <v>2.1368081678323891E-2</v>
      </c>
      <c r="I7" s="34"/>
      <c r="J7" s="34"/>
    </row>
    <row r="8" spans="1:10" s="22" customFormat="1" ht="15" x14ac:dyDescent="0.2">
      <c r="A8" s="17">
        <v>4</v>
      </c>
      <c r="B8" s="18" t="s">
        <v>10</v>
      </c>
      <c r="C8" s="19">
        <v>12799000</v>
      </c>
      <c r="D8" s="19">
        <v>2510900</v>
      </c>
      <c r="E8" s="19">
        <f t="shared" si="0"/>
        <v>15309900</v>
      </c>
      <c r="F8" s="37">
        <f>SUM(E8*0.02092)</f>
        <v>320283.10800000001</v>
      </c>
      <c r="G8" s="21">
        <f t="shared" si="2"/>
        <v>1.9815811407395328E-2</v>
      </c>
      <c r="H8" s="18"/>
      <c r="I8" s="34"/>
      <c r="J8" s="34"/>
    </row>
    <row r="9" spans="1:10" s="22" customFormat="1" ht="15" x14ac:dyDescent="0.2">
      <c r="A9" s="17">
        <v>5</v>
      </c>
      <c r="B9" s="18" t="s">
        <v>11</v>
      </c>
      <c r="C9" s="19">
        <v>12787300</v>
      </c>
      <c r="D9" s="19">
        <v>300</v>
      </c>
      <c r="E9" s="19">
        <f t="shared" si="0"/>
        <v>12787600</v>
      </c>
      <c r="F9" s="37">
        <f t="shared" si="1"/>
        <v>267516.592</v>
      </c>
      <c r="G9" s="21">
        <f t="shared" si="2"/>
        <v>1.6551164276266239E-2</v>
      </c>
      <c r="H9" s="18"/>
      <c r="I9" s="34"/>
      <c r="J9" s="34"/>
    </row>
    <row r="10" spans="1:10" s="22" customFormat="1" ht="15" x14ac:dyDescent="0.2">
      <c r="A10" s="17">
        <v>6</v>
      </c>
      <c r="B10" s="18" t="s">
        <v>12</v>
      </c>
      <c r="C10" s="19">
        <v>3529500</v>
      </c>
      <c r="D10" s="19">
        <v>5450700</v>
      </c>
      <c r="E10" s="19">
        <f t="shared" si="0"/>
        <v>8980200</v>
      </c>
      <c r="F10" s="37">
        <f t="shared" si="1"/>
        <v>187865.78400000001</v>
      </c>
      <c r="G10" s="21">
        <f t="shared" si="2"/>
        <v>1.1623194769442747E-2</v>
      </c>
      <c r="H10" s="12"/>
      <c r="I10" s="34"/>
      <c r="J10" s="34"/>
    </row>
    <row r="11" spans="1:10" s="22" customFormat="1" ht="15" x14ac:dyDescent="0.2">
      <c r="A11" s="17">
        <v>7</v>
      </c>
      <c r="B11" s="18" t="s">
        <v>13</v>
      </c>
      <c r="C11" s="19">
        <v>7983000</v>
      </c>
      <c r="D11" s="19">
        <v>770200</v>
      </c>
      <c r="E11" s="19">
        <f t="shared" si="0"/>
        <v>8753200</v>
      </c>
      <c r="F11" s="37">
        <f t="shared" si="1"/>
        <v>183116.94400000002</v>
      </c>
      <c r="G11" s="21">
        <f t="shared" si="2"/>
        <v>1.1329385587836157E-2</v>
      </c>
      <c r="I11" s="34"/>
      <c r="J11" s="34"/>
    </row>
    <row r="12" spans="1:10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si="0"/>
        <v>6883600</v>
      </c>
      <c r="F12" s="37">
        <f t="shared" si="1"/>
        <v>144004.91200000001</v>
      </c>
      <c r="G12" s="21">
        <f t="shared" si="2"/>
        <v>8.9095369273441676E-3</v>
      </c>
      <c r="H12" s="12"/>
      <c r="I12" s="34"/>
      <c r="J12" s="34"/>
    </row>
    <row r="13" spans="1:10" s="22" customFormat="1" ht="15" x14ac:dyDescent="0.2">
      <c r="A13" s="17">
        <v>9</v>
      </c>
      <c r="B13" s="12" t="s">
        <v>33</v>
      </c>
      <c r="C13" s="19">
        <v>5268300</v>
      </c>
      <c r="D13" s="19">
        <v>260500</v>
      </c>
      <c r="E13" s="19">
        <f t="shared" si="0"/>
        <v>5528800</v>
      </c>
      <c r="F13" s="37">
        <f t="shared" si="1"/>
        <v>115662.496</v>
      </c>
      <c r="G13" s="21">
        <f t="shared" si="2"/>
        <v>7.1560008954472129E-3</v>
      </c>
      <c r="H13" s="12"/>
      <c r="I13" s="34"/>
      <c r="J13" s="34"/>
    </row>
    <row r="14" spans="1:10" s="22" customFormat="1" ht="15" x14ac:dyDescent="0.2">
      <c r="A14" s="17">
        <v>10</v>
      </c>
      <c r="B14" s="18" t="s">
        <v>38</v>
      </c>
      <c r="C14" s="19">
        <v>4159700</v>
      </c>
      <c r="D14" s="19">
        <v>457500</v>
      </c>
      <c r="E14" s="19">
        <f t="shared" si="0"/>
        <v>4617200</v>
      </c>
      <c r="F14" s="37">
        <f t="shared" si="1"/>
        <v>96591.824000000008</v>
      </c>
      <c r="G14" s="21">
        <f t="shared" si="2"/>
        <v>5.9761046401495578E-3</v>
      </c>
      <c r="I14" s="34"/>
      <c r="J14" s="34"/>
    </row>
    <row r="15" spans="1:10" s="22" customFormat="1" ht="15" x14ac:dyDescent="0.2">
      <c r="A15" s="17">
        <v>11</v>
      </c>
      <c r="B15" s="18" t="s">
        <v>17</v>
      </c>
      <c r="C15" s="19">
        <v>3810700</v>
      </c>
      <c r="D15" s="19"/>
      <c r="E15" s="19">
        <f t="shared" si="0"/>
        <v>3810700</v>
      </c>
      <c r="F15" s="37">
        <f t="shared" ref="F15:F23" si="3">SUM(E15*0.02092)</f>
        <v>79719.843999999997</v>
      </c>
      <c r="G15" s="21">
        <f t="shared" si="2"/>
        <v>4.9322407416221769E-3</v>
      </c>
      <c r="H15" s="25"/>
      <c r="I15" s="34"/>
      <c r="J15" s="34"/>
    </row>
    <row r="16" spans="1:10" s="22" customFormat="1" ht="15" x14ac:dyDescent="0.2">
      <c r="A16" s="17">
        <v>12</v>
      </c>
      <c r="B16" s="12" t="s">
        <v>34</v>
      </c>
      <c r="C16" s="19">
        <v>3099800</v>
      </c>
      <c r="D16" s="19">
        <v>396800</v>
      </c>
      <c r="E16" s="19">
        <f t="shared" si="0"/>
        <v>3496600</v>
      </c>
      <c r="F16" s="37">
        <f t="shared" si="3"/>
        <v>73148.872000000003</v>
      </c>
      <c r="G16" s="21">
        <f t="shared" si="2"/>
        <v>4.5256968476017805E-3</v>
      </c>
      <c r="H16" s="18"/>
      <c r="I16" s="34"/>
      <c r="J16" s="34"/>
    </row>
    <row r="17" spans="1:10" s="22" customFormat="1" ht="15" x14ac:dyDescent="0.2">
      <c r="A17" s="17">
        <v>13</v>
      </c>
      <c r="B17" s="18" t="s">
        <v>18</v>
      </c>
      <c r="C17" s="19">
        <v>3062600</v>
      </c>
      <c r="D17" s="19">
        <v>290300</v>
      </c>
      <c r="E17" s="19">
        <f t="shared" si="0"/>
        <v>3352900</v>
      </c>
      <c r="F17" s="37">
        <f t="shared" si="3"/>
        <v>70142.668000000005</v>
      </c>
      <c r="G17" s="21">
        <f t="shared" si="2"/>
        <v>4.3397039868226309E-3</v>
      </c>
      <c r="H17" s="12"/>
      <c r="I17" s="34"/>
      <c r="J17" s="34"/>
    </row>
    <row r="18" spans="1:10" s="22" customFormat="1" ht="15" x14ac:dyDescent="0.2">
      <c r="A18" s="17">
        <v>14</v>
      </c>
      <c r="B18" s="18" t="s">
        <v>19</v>
      </c>
      <c r="C18" s="19">
        <v>3155200</v>
      </c>
      <c r="D18" s="19">
        <v>22100</v>
      </c>
      <c r="E18" s="19">
        <f t="shared" si="0"/>
        <v>3177300</v>
      </c>
      <c r="F18" s="37">
        <f t="shared" si="3"/>
        <v>66469.116000000009</v>
      </c>
      <c r="G18" s="21">
        <f t="shared" si="2"/>
        <v>4.1124225229895155E-3</v>
      </c>
      <c r="H18" s="12"/>
      <c r="I18" s="34"/>
      <c r="J18" s="34"/>
    </row>
    <row r="19" spans="1:10" s="22" customFormat="1" ht="15" x14ac:dyDescent="0.2">
      <c r="A19" s="17">
        <v>15</v>
      </c>
      <c r="B19" s="18" t="s">
        <v>20</v>
      </c>
      <c r="C19" s="19">
        <v>2720900</v>
      </c>
      <c r="D19" s="19">
        <v>319800</v>
      </c>
      <c r="E19" s="19">
        <f t="shared" si="0"/>
        <v>3040700</v>
      </c>
      <c r="F19" s="37">
        <f t="shared" si="3"/>
        <v>63611.444000000003</v>
      </c>
      <c r="G19" s="21">
        <f t="shared" si="2"/>
        <v>3.9356192885954171E-3</v>
      </c>
      <c r="H19" s="12"/>
      <c r="I19" s="34"/>
      <c r="J19" s="34"/>
    </row>
    <row r="20" spans="1:10" s="22" customFormat="1" ht="15" x14ac:dyDescent="0.2">
      <c r="A20" s="17">
        <v>16</v>
      </c>
      <c r="B20" s="18" t="s">
        <v>41</v>
      </c>
      <c r="C20" s="19">
        <v>2835200</v>
      </c>
      <c r="D20" s="19">
        <v>74700</v>
      </c>
      <c r="E20" s="19">
        <f t="shared" si="0"/>
        <v>2909900</v>
      </c>
      <c r="F20" s="37">
        <f t="shared" si="3"/>
        <v>60875.108</v>
      </c>
      <c r="G20" s="21">
        <f t="shared" si="2"/>
        <v>3.7663230729384034E-3</v>
      </c>
      <c r="H20" s="12"/>
      <c r="I20" s="34"/>
      <c r="J20" s="34"/>
    </row>
    <row r="21" spans="1:10" s="22" customFormat="1" ht="15" x14ac:dyDescent="0.2">
      <c r="A21" s="17">
        <v>17</v>
      </c>
      <c r="B21" s="18" t="s">
        <v>22</v>
      </c>
      <c r="C21" s="19">
        <v>2825000</v>
      </c>
      <c r="D21" s="19">
        <v>3800</v>
      </c>
      <c r="E21" s="19">
        <f t="shared" si="0"/>
        <v>2828800</v>
      </c>
      <c r="F21" s="37">
        <f t="shared" si="3"/>
        <v>59178.496000000006</v>
      </c>
      <c r="G21" s="21">
        <f t="shared" si="2"/>
        <v>3.6613542419767541E-3</v>
      </c>
      <c r="H21" s="12"/>
      <c r="I21" s="34"/>
      <c r="J21" s="34"/>
    </row>
    <row r="22" spans="1:10" s="22" customFormat="1" ht="15" x14ac:dyDescent="0.2">
      <c r="A22" s="17">
        <v>18</v>
      </c>
      <c r="B22" s="18" t="s">
        <v>24</v>
      </c>
      <c r="C22" s="19">
        <v>2684300</v>
      </c>
      <c r="D22" s="19">
        <v>22600</v>
      </c>
      <c r="E22" s="19">
        <f t="shared" si="0"/>
        <v>2706900</v>
      </c>
      <c r="F22" s="37">
        <f t="shared" si="3"/>
        <v>56628.348000000005</v>
      </c>
      <c r="G22" s="21">
        <f t="shared" si="2"/>
        <v>3.5035774171404393E-3</v>
      </c>
      <c r="H22" s="12"/>
      <c r="I22" s="34"/>
      <c r="J22" s="34"/>
    </row>
    <row r="23" spans="1:10" s="22" customFormat="1" ht="15" x14ac:dyDescent="0.2">
      <c r="A23" s="17">
        <v>19</v>
      </c>
      <c r="B23" s="18" t="s">
        <v>16</v>
      </c>
      <c r="C23" s="19">
        <v>2500000</v>
      </c>
      <c r="D23" s="19">
        <v>27500</v>
      </c>
      <c r="E23" s="19">
        <f t="shared" si="0"/>
        <v>2527500</v>
      </c>
      <c r="F23" s="37">
        <f t="shared" si="3"/>
        <v>52875.3</v>
      </c>
      <c r="G23" s="21">
        <f t="shared" si="2"/>
        <v>3.2713775617209577E-3</v>
      </c>
      <c r="H23" s="12"/>
      <c r="I23" s="34"/>
      <c r="J23" s="34"/>
    </row>
    <row r="24" spans="1:10" s="22" customFormat="1" ht="15" x14ac:dyDescent="0.2">
      <c r="A24" s="17">
        <v>20</v>
      </c>
      <c r="B24" s="18" t="s">
        <v>46</v>
      </c>
      <c r="C24" s="19">
        <v>2461000</v>
      </c>
      <c r="D24" s="19"/>
      <c r="E24" s="19">
        <f t="shared" si="0"/>
        <v>2461000</v>
      </c>
      <c r="F24" s="37">
        <f t="shared" si="1"/>
        <v>51484.12</v>
      </c>
      <c r="G24" s="21">
        <f t="shared" si="2"/>
        <v>3.1853057089595558E-3</v>
      </c>
      <c r="H24" s="12"/>
      <c r="I24" s="34"/>
      <c r="J24" s="34"/>
    </row>
    <row r="25" spans="1:10" s="22" customFormat="1" ht="15" x14ac:dyDescent="0.2">
      <c r="A25" s="17">
        <v>21</v>
      </c>
      <c r="B25" s="18" t="s">
        <v>23</v>
      </c>
      <c r="C25" s="19">
        <v>2329800</v>
      </c>
      <c r="D25" s="19">
        <v>87800</v>
      </c>
      <c r="E25" s="19">
        <f t="shared" si="0"/>
        <v>2417600</v>
      </c>
      <c r="F25" s="37">
        <f>SUM(E25*0.02092)</f>
        <v>50576.192000000003</v>
      </c>
      <c r="G25" s="21">
        <f t="shared" si="2"/>
        <v>3.1291324997889565E-3</v>
      </c>
      <c r="H25" s="12"/>
      <c r="I25" s="34"/>
      <c r="J25" s="34"/>
    </row>
    <row r="26" spans="1:10" s="22" customFormat="1" ht="15" x14ac:dyDescent="0.2">
      <c r="A26" s="17">
        <v>22</v>
      </c>
      <c r="B26" s="18" t="s">
        <v>47</v>
      </c>
      <c r="C26" s="19">
        <v>2100000</v>
      </c>
      <c r="D26" s="19">
        <v>278700</v>
      </c>
      <c r="E26" s="19">
        <f t="shared" si="0"/>
        <v>2378700</v>
      </c>
      <c r="F26" s="37">
        <f t="shared" si="1"/>
        <v>49762.404000000002</v>
      </c>
      <c r="G26" s="21">
        <f t="shared" si="2"/>
        <v>3.0787837017074745E-3</v>
      </c>
      <c r="H26" s="12"/>
      <c r="I26" s="34"/>
      <c r="J26" s="34"/>
    </row>
    <row r="27" spans="1:10" s="22" customFormat="1" ht="15" x14ac:dyDescent="0.2">
      <c r="A27" s="17">
        <v>23</v>
      </c>
      <c r="B27" s="18" t="s">
        <v>48</v>
      </c>
      <c r="C27" s="19">
        <v>2303700</v>
      </c>
      <c r="D27" s="19"/>
      <c r="E27" s="19">
        <f t="shared" si="0"/>
        <v>2303700</v>
      </c>
      <c r="F27" s="37">
        <f t="shared" si="1"/>
        <v>48193.404000000002</v>
      </c>
      <c r="G27" s="21">
        <f t="shared" si="2"/>
        <v>2.9817101835555174E-3</v>
      </c>
      <c r="H27" s="12"/>
      <c r="I27" s="34"/>
      <c r="J27" s="34"/>
    </row>
    <row r="28" spans="1:10" s="22" customFormat="1" ht="15" x14ac:dyDescent="0.2">
      <c r="A28" s="17">
        <v>24</v>
      </c>
      <c r="B28" s="18" t="s">
        <v>28</v>
      </c>
      <c r="C28" s="19">
        <v>2128300</v>
      </c>
      <c r="D28" s="19">
        <v>8600</v>
      </c>
      <c r="E28" s="19">
        <f t="shared" si="0"/>
        <v>2136900</v>
      </c>
      <c r="F28" s="37">
        <f t="shared" si="1"/>
        <v>44703.948000000004</v>
      </c>
      <c r="G28" s="21">
        <f t="shared" si="2"/>
        <v>2.7658186791855647E-3</v>
      </c>
      <c r="H28" s="12"/>
      <c r="I28" s="34"/>
      <c r="J28" s="34"/>
    </row>
    <row r="29" spans="1:10" s="22" customFormat="1" ht="15" x14ac:dyDescent="0.2">
      <c r="A29" s="17">
        <v>25</v>
      </c>
      <c r="B29" s="18" t="s">
        <v>40</v>
      </c>
      <c r="C29" s="19">
        <v>2004100</v>
      </c>
      <c r="D29" s="19"/>
      <c r="E29" s="19">
        <f t="shared" si="0"/>
        <v>2004100</v>
      </c>
      <c r="F29" s="37">
        <f>SUM(E29*0.02092)</f>
        <v>41925.772000000004</v>
      </c>
      <c r="G29" s="21">
        <f t="shared" si="2"/>
        <v>2.5939338363778325E-3</v>
      </c>
      <c r="H29" s="12"/>
      <c r="I29" s="34"/>
      <c r="J29" s="34"/>
    </row>
    <row r="30" spans="1:10" s="22" customFormat="1" ht="15.75" thickBot="1" x14ac:dyDescent="0.25">
      <c r="A30" s="17"/>
      <c r="B30" s="18"/>
      <c r="C30" s="35">
        <f>SUM(C5:C29)</f>
        <v>174207500</v>
      </c>
      <c r="D30" s="35">
        <f t="shared" ref="D30:F30" si="4">SUM(D5:D29)</f>
        <v>13560700</v>
      </c>
      <c r="E30" s="35">
        <f t="shared" si="4"/>
        <v>187768200</v>
      </c>
      <c r="F30" s="36">
        <f t="shared" si="4"/>
        <v>3928110.7440000004</v>
      </c>
      <c r="G30" s="21">
        <f t="shared" si="2"/>
        <v>0.24303093028080441</v>
      </c>
      <c r="H30" s="12"/>
    </row>
    <row r="31" spans="1:10" s="4" customFormat="1" ht="15.75" customHeight="1" thickTop="1" x14ac:dyDescent="0.2">
      <c r="B31" t="s">
        <v>49</v>
      </c>
      <c r="C31" s="6"/>
      <c r="D31" s="6"/>
    </row>
    <row r="32" spans="1:10" ht="14.25" customHeight="1" x14ac:dyDescent="0.2">
      <c r="B32" t="s">
        <v>50</v>
      </c>
      <c r="C32" s="14"/>
      <c r="G32" s="11"/>
    </row>
    <row r="33" spans="2:2" x14ac:dyDescent="0.2">
      <c r="B33" t="s">
        <v>52</v>
      </c>
    </row>
    <row r="34" spans="2:2" x14ac:dyDescent="0.2">
      <c r="B34" t="s">
        <v>51</v>
      </c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&amp;L&amp;Z&amp;F&amp;R&amp;A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6"/>
  <sheetViews>
    <sheetView zoomScaleNormal="100" workbookViewId="0"/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8" s="1" customFormat="1" ht="20.25" x14ac:dyDescent="0.3">
      <c r="B1" s="2"/>
      <c r="C1" s="2" t="s">
        <v>44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48714600</v>
      </c>
      <c r="D5" s="19"/>
      <c r="E5" s="19">
        <f t="shared" ref="E5:E11" si="0">SUM(C5:D5)</f>
        <v>48714600</v>
      </c>
      <c r="F5" s="20">
        <f>SUM(E5*0.01899)</f>
        <v>925090.25399999996</v>
      </c>
      <c r="G5" s="21">
        <f>SUM(F5/14805314.66)</f>
        <v>6.2483660445214743E-2</v>
      </c>
      <c r="H5" s="18"/>
    </row>
    <row r="6" spans="1:8" s="22" customFormat="1" ht="15" x14ac:dyDescent="0.2">
      <c r="A6" s="17">
        <v>2</v>
      </c>
      <c r="B6" s="18" t="s">
        <v>9</v>
      </c>
      <c r="C6" s="19">
        <v>19358100</v>
      </c>
      <c r="D6" s="19">
        <v>7500</v>
      </c>
      <c r="E6" s="19">
        <f>SUM(C6:D6)</f>
        <v>19365600</v>
      </c>
      <c r="F6" s="20">
        <f>SUM(E6*0.01899)</f>
        <v>367752.74400000001</v>
      </c>
      <c r="G6" s="21">
        <f t="shared" ref="G6:G14" si="1">SUM(F6/14805314.66)</f>
        <v>2.483923864134881E-2</v>
      </c>
      <c r="H6" s="18"/>
    </row>
    <row r="7" spans="1:8" s="22" customFormat="1" ht="15" x14ac:dyDescent="0.2">
      <c r="A7" s="17">
        <v>3</v>
      </c>
      <c r="B7" s="18" t="s">
        <v>32</v>
      </c>
      <c r="C7" s="19">
        <v>13938800</v>
      </c>
      <c r="D7" s="19">
        <v>2853500</v>
      </c>
      <c r="E7" s="19">
        <f>SUM(C7:D7)</f>
        <v>16792300</v>
      </c>
      <c r="F7" s="20">
        <f>SUM(E7*0.01899)</f>
        <v>318885.777</v>
      </c>
      <c r="G7" s="21">
        <f>SUM(F7/14805314.66)</f>
        <v>2.153860180098327E-2</v>
      </c>
    </row>
    <row r="8" spans="1:8" s="22" customFormat="1" ht="15" x14ac:dyDescent="0.2">
      <c r="A8" s="17">
        <v>4</v>
      </c>
      <c r="B8" s="18" t="s">
        <v>11</v>
      </c>
      <c r="C8" s="19">
        <v>16293300</v>
      </c>
      <c r="D8" s="19">
        <v>300</v>
      </c>
      <c r="E8" s="19">
        <f>SUM(C8:D8)</f>
        <v>16293600</v>
      </c>
      <c r="F8" s="20">
        <f>SUM(E8*0.01899)</f>
        <v>309415.46399999998</v>
      </c>
      <c r="G8" s="21">
        <f t="shared" si="1"/>
        <v>2.0898945487187636E-2</v>
      </c>
      <c r="H8" s="18"/>
    </row>
    <row r="9" spans="1:8" s="22" customFormat="1" ht="15" x14ac:dyDescent="0.2">
      <c r="A9" s="17">
        <v>5</v>
      </c>
      <c r="B9" s="18" t="s">
        <v>10</v>
      </c>
      <c r="C9" s="19">
        <v>12799000</v>
      </c>
      <c r="D9" s="19">
        <v>2736600</v>
      </c>
      <c r="E9" s="19">
        <f t="shared" si="0"/>
        <v>15535600</v>
      </c>
      <c r="F9" s="20">
        <f t="shared" ref="F9:F14" si="2">SUM(E9*0.01899)</f>
        <v>295021.04399999999</v>
      </c>
      <c r="G9" s="21">
        <f t="shared" si="1"/>
        <v>1.9926698673758549E-2</v>
      </c>
      <c r="H9" s="18"/>
    </row>
    <row r="10" spans="1:8" s="22" customFormat="1" ht="15" x14ac:dyDescent="0.2">
      <c r="A10" s="17">
        <v>6</v>
      </c>
      <c r="B10" s="18" t="s">
        <v>12</v>
      </c>
      <c r="C10" s="19">
        <v>3529500</v>
      </c>
      <c r="D10" s="19">
        <v>5865800</v>
      </c>
      <c r="E10" s="19">
        <f t="shared" si="0"/>
        <v>9395300</v>
      </c>
      <c r="F10" s="20">
        <f t="shared" si="2"/>
        <v>178416.747</v>
      </c>
      <c r="G10" s="21">
        <f t="shared" si="1"/>
        <v>1.2050858161227355E-2</v>
      </c>
      <c r="H10" s="12"/>
    </row>
    <row r="11" spans="1:8" s="22" customFormat="1" ht="15" x14ac:dyDescent="0.2">
      <c r="A11" s="17">
        <v>7</v>
      </c>
      <c r="B11" s="18" t="s">
        <v>13</v>
      </c>
      <c r="C11" s="19">
        <v>7766900</v>
      </c>
      <c r="D11" s="19">
        <v>752700</v>
      </c>
      <c r="E11" s="19">
        <f t="shared" si="0"/>
        <v>8519600</v>
      </c>
      <c r="F11" s="20">
        <f t="shared" si="2"/>
        <v>161787.204</v>
      </c>
      <c r="G11" s="21">
        <f t="shared" si="1"/>
        <v>1.092764373573942E-2</v>
      </c>
    </row>
    <row r="12" spans="1:8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ref="E12:E18" si="3">SUM(C12:D12)</f>
        <v>6883600</v>
      </c>
      <c r="F12" s="20">
        <f t="shared" si="2"/>
        <v>130719.564</v>
      </c>
      <c r="G12" s="21">
        <f t="shared" si="1"/>
        <v>8.8292324075468186E-3</v>
      </c>
      <c r="H12" s="12"/>
    </row>
    <row r="13" spans="1:8" s="22" customFormat="1" ht="15" x14ac:dyDescent="0.2">
      <c r="A13" s="17">
        <v>9</v>
      </c>
      <c r="B13" s="12" t="s">
        <v>33</v>
      </c>
      <c r="C13" s="19">
        <v>5268300</v>
      </c>
      <c r="D13" s="19">
        <v>237000</v>
      </c>
      <c r="E13" s="19">
        <f t="shared" si="3"/>
        <v>5505300</v>
      </c>
      <c r="F13" s="20">
        <f t="shared" si="2"/>
        <v>104545.647</v>
      </c>
      <c r="G13" s="21">
        <f t="shared" si="1"/>
        <v>7.061359342969884E-3</v>
      </c>
      <c r="H13" s="12"/>
    </row>
    <row r="14" spans="1:8" s="22" customFormat="1" ht="15" x14ac:dyDescent="0.2">
      <c r="A14" s="17">
        <v>10</v>
      </c>
      <c r="B14" s="18" t="s">
        <v>38</v>
      </c>
      <c r="C14" s="19">
        <v>4159700</v>
      </c>
      <c r="D14" s="19">
        <v>464700</v>
      </c>
      <c r="E14" s="19">
        <f t="shared" si="3"/>
        <v>4624400</v>
      </c>
      <c r="F14" s="20">
        <f t="shared" si="2"/>
        <v>87817.356</v>
      </c>
      <c r="G14" s="21">
        <f t="shared" si="1"/>
        <v>5.9314751504241248E-3</v>
      </c>
    </row>
    <row r="15" spans="1:8" s="22" customFormat="1" ht="15" x14ac:dyDescent="0.2">
      <c r="A15" s="17">
        <v>11</v>
      </c>
      <c r="B15" s="18" t="s">
        <v>40</v>
      </c>
      <c r="C15" s="19">
        <v>4303900</v>
      </c>
      <c r="D15" s="19"/>
      <c r="E15" s="19">
        <f t="shared" si="3"/>
        <v>4303900</v>
      </c>
      <c r="F15" s="20">
        <f>SUM(E15*0.01899)</f>
        <v>81731.061000000002</v>
      </c>
      <c r="G15" s="21">
        <f>SUM(F15/14805314.66)</f>
        <v>5.5203866231101099E-3</v>
      </c>
      <c r="H15" s="12"/>
    </row>
    <row r="16" spans="1:8" s="22" customFormat="1" ht="15" x14ac:dyDescent="0.2">
      <c r="A16" s="17">
        <v>12</v>
      </c>
      <c r="B16" s="18" t="s">
        <v>16</v>
      </c>
      <c r="C16" s="19">
        <v>3984400</v>
      </c>
      <c r="D16" s="19">
        <v>22600</v>
      </c>
      <c r="E16" s="19">
        <f t="shared" si="3"/>
        <v>4007000</v>
      </c>
      <c r="F16" s="20">
        <f>SUM(E16*0.01899)</f>
        <v>76092.929999999993</v>
      </c>
      <c r="G16" s="21">
        <f t="shared" ref="G16:G24" si="4">SUM(F16/14805314.66)</f>
        <v>5.13956857705853E-3</v>
      </c>
      <c r="H16" s="12"/>
    </row>
    <row r="17" spans="1:8" s="22" customFormat="1" ht="15" x14ac:dyDescent="0.2">
      <c r="A17" s="17">
        <v>13</v>
      </c>
      <c r="B17" s="18" t="s">
        <v>17</v>
      </c>
      <c r="C17" s="19">
        <v>3810700</v>
      </c>
      <c r="D17" s="19">
        <v>0</v>
      </c>
      <c r="E17" s="19">
        <f t="shared" si="3"/>
        <v>3810700</v>
      </c>
      <c r="F17" s="20">
        <f t="shared" ref="F17:F24" si="5">SUM(E17*0.01899)</f>
        <v>72365.192999999999</v>
      </c>
      <c r="G17" s="21">
        <f t="shared" si="4"/>
        <v>4.8877848706256402E-3</v>
      </c>
      <c r="H17" s="25"/>
    </row>
    <row r="18" spans="1:8" s="22" customFormat="1" ht="15" x14ac:dyDescent="0.2">
      <c r="A18" s="17">
        <v>14</v>
      </c>
      <c r="B18" s="12" t="s">
        <v>34</v>
      </c>
      <c r="C18" s="19">
        <v>3099800</v>
      </c>
      <c r="D18" s="19">
        <v>416200</v>
      </c>
      <c r="E18" s="19">
        <f t="shared" si="3"/>
        <v>3516000</v>
      </c>
      <c r="F18" s="20">
        <f t="shared" si="5"/>
        <v>66768.84</v>
      </c>
      <c r="G18" s="21">
        <f t="shared" si="4"/>
        <v>4.5097886490985256E-3</v>
      </c>
      <c r="H18" s="18"/>
    </row>
    <row r="19" spans="1:8" s="22" customFormat="1" ht="15" x14ac:dyDescent="0.2">
      <c r="A19" s="17">
        <v>15</v>
      </c>
      <c r="B19" s="18" t="s">
        <v>18</v>
      </c>
      <c r="C19" s="19">
        <v>3062600</v>
      </c>
      <c r="D19" s="19">
        <v>341300</v>
      </c>
      <c r="E19" s="19">
        <f t="shared" ref="E19:E24" si="6">SUM(C19:D19)</f>
        <v>3403900</v>
      </c>
      <c r="F19" s="20">
        <f t="shared" si="5"/>
        <v>64640.061000000002</v>
      </c>
      <c r="G19" s="21">
        <f t="shared" si="4"/>
        <v>4.3660038631019547E-3</v>
      </c>
      <c r="H19" s="12"/>
    </row>
    <row r="20" spans="1:8" s="22" customFormat="1" ht="15" x14ac:dyDescent="0.2">
      <c r="A20" s="17">
        <v>16</v>
      </c>
      <c r="B20" s="18" t="s">
        <v>19</v>
      </c>
      <c r="C20" s="19">
        <v>3145200</v>
      </c>
      <c r="D20" s="19">
        <v>52500</v>
      </c>
      <c r="E20" s="19">
        <f t="shared" si="6"/>
        <v>3197700</v>
      </c>
      <c r="F20" s="20">
        <f t="shared" si="5"/>
        <v>60724.322999999997</v>
      </c>
      <c r="G20" s="21">
        <f t="shared" si="4"/>
        <v>4.1015219463089751E-3</v>
      </c>
      <c r="H20" s="12"/>
    </row>
    <row r="21" spans="1:8" s="22" customFormat="1" ht="15" x14ac:dyDescent="0.2">
      <c r="A21" s="17">
        <v>17</v>
      </c>
      <c r="B21" s="18" t="s">
        <v>20</v>
      </c>
      <c r="C21" s="19">
        <v>2720900</v>
      </c>
      <c r="D21" s="19">
        <v>327600</v>
      </c>
      <c r="E21" s="19">
        <f t="shared" si="6"/>
        <v>3048500</v>
      </c>
      <c r="F21" s="20">
        <f t="shared" si="5"/>
        <v>57891.014999999999</v>
      </c>
      <c r="G21" s="21">
        <f t="shared" si="4"/>
        <v>3.9101509376498452E-3</v>
      </c>
      <c r="H21" s="12"/>
    </row>
    <row r="22" spans="1:8" s="22" customFormat="1" ht="15" x14ac:dyDescent="0.2">
      <c r="A22" s="17">
        <v>18</v>
      </c>
      <c r="B22" s="18" t="s">
        <v>22</v>
      </c>
      <c r="C22" s="19">
        <v>2825000</v>
      </c>
      <c r="D22" s="19">
        <v>4100</v>
      </c>
      <c r="E22" s="19">
        <f t="shared" si="6"/>
        <v>2829100</v>
      </c>
      <c r="F22" s="20">
        <f t="shared" si="5"/>
        <v>53724.608999999997</v>
      </c>
      <c r="G22" s="21">
        <f t="shared" si="4"/>
        <v>3.6287380737100791E-3</v>
      </c>
      <c r="H22" s="12"/>
    </row>
    <row r="23" spans="1:8" s="22" customFormat="1" ht="15" x14ac:dyDescent="0.2">
      <c r="A23" s="17">
        <v>19</v>
      </c>
      <c r="B23" s="18" t="s">
        <v>41</v>
      </c>
      <c r="C23" s="19">
        <v>2693000</v>
      </c>
      <c r="D23" s="19">
        <v>72900</v>
      </c>
      <c r="E23" s="19">
        <f>SUM(C23:D23)</f>
        <v>2765900</v>
      </c>
      <c r="F23" s="20">
        <f>SUM(E23*0.01899)</f>
        <v>52524.440999999999</v>
      </c>
      <c r="G23" s="21">
        <f>SUM(F23/14805314.66)</f>
        <v>3.5476747510072844E-3</v>
      </c>
      <c r="H23" s="12"/>
    </row>
    <row r="24" spans="1:8" s="22" customFormat="1" ht="15" x14ac:dyDescent="0.2">
      <c r="A24" s="17">
        <v>20</v>
      </c>
      <c r="B24" s="18" t="s">
        <v>24</v>
      </c>
      <c r="C24" s="19">
        <v>2684300</v>
      </c>
      <c r="D24" s="19">
        <v>26000</v>
      </c>
      <c r="E24" s="19">
        <f t="shared" si="6"/>
        <v>2710300</v>
      </c>
      <c r="F24" s="20">
        <f t="shared" si="5"/>
        <v>51468.597000000002</v>
      </c>
      <c r="G24" s="21">
        <f t="shared" si="4"/>
        <v>3.4763595493890031E-3</v>
      </c>
      <c r="H24" s="12"/>
    </row>
    <row r="25" spans="1:8" s="22" customFormat="1" ht="15" x14ac:dyDescent="0.2">
      <c r="A25" s="17">
        <v>21</v>
      </c>
      <c r="B25" s="18" t="s">
        <v>21</v>
      </c>
      <c r="C25" s="19">
        <v>2267700</v>
      </c>
      <c r="D25" s="19">
        <v>318300</v>
      </c>
      <c r="E25" s="19">
        <f>SUM(C25:D25)</f>
        <v>2586000</v>
      </c>
      <c r="F25" s="20">
        <f>SUM(E25*0.01899)</f>
        <v>49108.14</v>
      </c>
      <c r="G25" s="21">
        <f>SUM(F25/14805314.66)</f>
        <v>3.3169264637567656E-3</v>
      </c>
      <c r="H25" s="12"/>
    </row>
    <row r="26" spans="1:8" s="22" customFormat="1" ht="15" x14ac:dyDescent="0.2">
      <c r="A26" s="17">
        <v>22</v>
      </c>
      <c r="B26" s="18" t="s">
        <v>26</v>
      </c>
      <c r="C26" s="19">
        <v>2472400</v>
      </c>
      <c r="D26" s="19"/>
      <c r="E26" s="19">
        <f>SUM(C26:D26)</f>
        <v>2472400</v>
      </c>
      <c r="F26" s="20">
        <f>SUM(E26*0.01899)</f>
        <v>46950.875999999997</v>
      </c>
      <c r="G26" s="21">
        <f t="shared" ref="G26:G29" si="7">SUM(F26/14805314.66)</f>
        <v>3.1712177064935139E-3</v>
      </c>
      <c r="H26" s="12"/>
    </row>
    <row r="27" spans="1:8" s="22" customFormat="1" ht="15" x14ac:dyDescent="0.2">
      <c r="A27" s="17">
        <v>23</v>
      </c>
      <c r="B27" s="18" t="s">
        <v>23</v>
      </c>
      <c r="C27" s="19">
        <v>2241000</v>
      </c>
      <c r="D27" s="19">
        <v>169700</v>
      </c>
      <c r="E27" s="19">
        <f>SUM(C27:D27)</f>
        <v>2410700</v>
      </c>
      <c r="F27" s="20">
        <f>SUM(E27*0.01899)</f>
        <v>45779.192999999999</v>
      </c>
      <c r="G27" s="21">
        <f t="shared" si="7"/>
        <v>3.0920783550573991E-3</v>
      </c>
      <c r="H27" s="12"/>
    </row>
    <row r="28" spans="1:8" s="22" customFormat="1" ht="15" x14ac:dyDescent="0.2">
      <c r="A28" s="17">
        <v>24</v>
      </c>
      <c r="B28" s="18" t="s">
        <v>27</v>
      </c>
      <c r="C28" s="19">
        <v>2100000</v>
      </c>
      <c r="D28" s="19">
        <v>307600</v>
      </c>
      <c r="E28" s="19">
        <f>SUM(C28:D28)</f>
        <v>2407600</v>
      </c>
      <c r="F28" s="20">
        <f>SUM(E28*0.01899)</f>
        <v>45720.324000000001</v>
      </c>
      <c r="G28" s="21">
        <f t="shared" si="7"/>
        <v>3.0881021477729268E-3</v>
      </c>
      <c r="H28" s="12"/>
    </row>
    <row r="29" spans="1:8" s="22" customFormat="1" ht="15" x14ac:dyDescent="0.2">
      <c r="A29" s="17">
        <v>25</v>
      </c>
      <c r="B29" s="18" t="s">
        <v>28</v>
      </c>
      <c r="C29" s="19">
        <v>2128300</v>
      </c>
      <c r="D29" s="19">
        <v>8700</v>
      </c>
      <c r="E29" s="19">
        <f>SUM(C29:D29)</f>
        <v>2137000</v>
      </c>
      <c r="F29" s="20">
        <f>SUM(E29*0.01899)</f>
        <v>40581.629999999997</v>
      </c>
      <c r="G29" s="21">
        <f t="shared" si="7"/>
        <v>2.7410177312638079E-3</v>
      </c>
      <c r="H29" s="12"/>
    </row>
    <row r="30" spans="1:8" s="22" customFormat="1" ht="15.75" thickBot="1" x14ac:dyDescent="0.25">
      <c r="A30" s="17"/>
      <c r="B30" s="18"/>
      <c r="C30" s="35">
        <f>SUM(C5:C29)</f>
        <v>182251000</v>
      </c>
      <c r="D30" s="35">
        <f t="shared" ref="D30:F30" si="8">SUM(D5:D29)</f>
        <v>14985600</v>
      </c>
      <c r="E30" s="35">
        <f t="shared" si="8"/>
        <v>197236600</v>
      </c>
      <c r="F30" s="42">
        <f t="shared" si="8"/>
        <v>3745523.0340000005</v>
      </c>
      <c r="G30" s="21">
        <f t="shared" ref="G30" si="9">SUM(F30/14805314.66)</f>
        <v>0.25298503409180501</v>
      </c>
      <c r="H30" s="12"/>
    </row>
    <row r="31" spans="1:8" s="4" customFormat="1" ht="13.5" thickTop="1" x14ac:dyDescent="0.2">
      <c r="A31" s="5"/>
      <c r="B31" s="5" t="s">
        <v>39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42</v>
      </c>
      <c r="C32" s="5"/>
      <c r="D32" s="9"/>
      <c r="E32" s="16"/>
      <c r="F32" s="5"/>
      <c r="G32" s="10"/>
      <c r="H32" s="5"/>
    </row>
    <row r="33" spans="1:8" s="4" customFormat="1" x14ac:dyDescent="0.2">
      <c r="A33" s="5"/>
      <c r="B33" s="5" t="s">
        <v>43</v>
      </c>
      <c r="C33" s="5"/>
      <c r="D33" s="9"/>
      <c r="E33" s="16"/>
      <c r="F33" s="5"/>
      <c r="G33" s="10"/>
      <c r="H33" s="5"/>
    </row>
    <row r="34" spans="1:8" s="4" customFormat="1" ht="15.75" customHeight="1" x14ac:dyDescent="0.2">
      <c r="A34" s="5"/>
      <c r="B34" t="s">
        <v>62</v>
      </c>
      <c r="C34" s="9"/>
      <c r="D34" s="9"/>
      <c r="E34" s="5"/>
      <c r="F34" s="5"/>
      <c r="G34" s="10"/>
      <c r="H34" s="5"/>
    </row>
    <row r="35" spans="1:8" s="4" customFormat="1" ht="15.75" customHeight="1" x14ac:dyDescent="0.2">
      <c r="C35" s="6"/>
      <c r="D35" s="6"/>
    </row>
    <row r="36" spans="1:8" ht="14.25" customHeight="1" x14ac:dyDescent="0.2">
      <c r="C36" s="14"/>
      <c r="G36" s="11"/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&amp;CPage &amp;P&amp;R&amp;Z&amp;F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Ruler="0" zoomScaleNormal="100" workbookViewId="0">
      <selection activeCell="C34" sqref="C34"/>
    </sheetView>
  </sheetViews>
  <sheetFormatPr defaultRowHeight="12.75" x14ac:dyDescent="0.2"/>
  <cols>
    <col min="1" max="1" width="5.85546875" style="11" customWidth="1"/>
    <col min="2" max="2" width="80.85546875" style="11" customWidth="1"/>
    <col min="3" max="3" width="14.140625" style="11" customWidth="1"/>
    <col min="4" max="4" width="13.140625" style="14" customWidth="1"/>
    <col min="5" max="5" width="14.140625" style="11" bestFit="1" customWidth="1"/>
    <col min="6" max="6" width="15.5703125" style="11" bestFit="1" customWidth="1"/>
    <col min="7" max="7" width="8.85546875" style="15" customWidth="1"/>
    <col min="8" max="16384" width="9.140625" style="11"/>
  </cols>
  <sheetData>
    <row r="1" spans="1:8" s="1" customFormat="1" ht="20.25" x14ac:dyDescent="0.3">
      <c r="B1" s="2"/>
      <c r="C1" s="2" t="s">
        <v>31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48509700</v>
      </c>
      <c r="D5" s="19"/>
      <c r="E5" s="19">
        <f t="shared" ref="E5:E11" si="0">SUM(C5:D5)</f>
        <v>48509700</v>
      </c>
      <c r="F5" s="20">
        <f t="shared" ref="F5:F11" si="1">SUM(E5*0.01795)</f>
        <v>870749.11499999999</v>
      </c>
      <c r="G5" s="21">
        <f>SUM(F5/13879972.83)</f>
        <v>6.2734208896862806E-2</v>
      </c>
      <c r="H5" s="12"/>
    </row>
    <row r="6" spans="1:8" s="12" customFormat="1" ht="15" x14ac:dyDescent="0.2">
      <c r="A6" s="17">
        <v>2</v>
      </c>
      <c r="B6" s="18" t="s">
        <v>9</v>
      </c>
      <c r="C6" s="19">
        <v>18725400</v>
      </c>
      <c r="D6" s="19">
        <v>7500</v>
      </c>
      <c r="E6" s="19">
        <f t="shared" si="0"/>
        <v>18732900</v>
      </c>
      <c r="F6" s="23">
        <f t="shared" si="1"/>
        <v>336255.55499999999</v>
      </c>
      <c r="G6" s="21">
        <f>SUM(F6/13879972.83)</f>
        <v>2.4225951961031323E-2</v>
      </c>
    </row>
    <row r="7" spans="1:8" s="12" customFormat="1" ht="15" x14ac:dyDescent="0.2">
      <c r="A7" s="17">
        <v>3</v>
      </c>
      <c r="B7" s="18" t="s">
        <v>32</v>
      </c>
      <c r="C7" s="19">
        <v>13938800</v>
      </c>
      <c r="D7" s="19">
        <v>2990600</v>
      </c>
      <c r="E7" s="19">
        <f>SUM(C7:D7)</f>
        <v>16929400</v>
      </c>
      <c r="F7" s="23">
        <f>SUM(E7*0.01795)</f>
        <v>303882.73000000004</v>
      </c>
      <c r="G7" s="21">
        <f t="shared" ref="G7:G13" si="2">SUM(F7/13879972.83)</f>
        <v>2.1893611300390421E-2</v>
      </c>
    </row>
    <row r="8" spans="1:8" s="12" customFormat="1" ht="15" x14ac:dyDescent="0.2">
      <c r="A8" s="17">
        <v>4</v>
      </c>
      <c r="B8" s="18" t="s">
        <v>10</v>
      </c>
      <c r="C8" s="19">
        <v>13002600</v>
      </c>
      <c r="D8" s="19">
        <v>2869300</v>
      </c>
      <c r="E8" s="19">
        <f t="shared" si="0"/>
        <v>15871900</v>
      </c>
      <c r="F8" s="23">
        <f t="shared" si="1"/>
        <v>284900.60500000004</v>
      </c>
      <c r="G8" s="21">
        <f t="shared" si="2"/>
        <v>2.0526020366856874E-2</v>
      </c>
    </row>
    <row r="9" spans="1:8" s="12" customFormat="1" ht="15" x14ac:dyDescent="0.2">
      <c r="A9" s="17">
        <v>5</v>
      </c>
      <c r="B9" s="18" t="s">
        <v>11</v>
      </c>
      <c r="C9" s="19">
        <v>12462000</v>
      </c>
      <c r="D9" s="19">
        <v>300</v>
      </c>
      <c r="E9" s="19">
        <f>SUM(C9:D9)</f>
        <v>12462300</v>
      </c>
      <c r="F9" s="23">
        <f>SUM(E9*0.01795)</f>
        <v>223698.285</v>
      </c>
      <c r="G9" s="21">
        <f t="shared" si="2"/>
        <v>1.6116622686501325E-2</v>
      </c>
    </row>
    <row r="10" spans="1:8" s="12" customFormat="1" ht="15" x14ac:dyDescent="0.2">
      <c r="A10" s="17">
        <v>6</v>
      </c>
      <c r="B10" s="18" t="s">
        <v>12</v>
      </c>
      <c r="C10" s="19">
        <v>3529500</v>
      </c>
      <c r="D10" s="19">
        <v>6543200</v>
      </c>
      <c r="E10" s="19">
        <f t="shared" si="0"/>
        <v>10072700</v>
      </c>
      <c r="F10" s="23">
        <f t="shared" si="1"/>
        <v>180804.965</v>
      </c>
      <c r="G10" s="21">
        <f t="shared" si="2"/>
        <v>1.3026319807284522E-2</v>
      </c>
    </row>
    <row r="11" spans="1:8" s="12" customFormat="1" ht="15" x14ac:dyDescent="0.2">
      <c r="A11" s="17">
        <v>7</v>
      </c>
      <c r="B11" s="18" t="s">
        <v>13</v>
      </c>
      <c r="C11" s="19">
        <v>7748900</v>
      </c>
      <c r="D11" s="19">
        <v>804100</v>
      </c>
      <c r="E11" s="19">
        <f t="shared" si="0"/>
        <v>8553000</v>
      </c>
      <c r="F11" s="23">
        <f t="shared" si="1"/>
        <v>153526.35</v>
      </c>
      <c r="G11" s="21">
        <f t="shared" si="2"/>
        <v>1.1060997876607515E-2</v>
      </c>
    </row>
    <row r="12" spans="1:8" s="12" customFormat="1" ht="15" x14ac:dyDescent="0.2">
      <c r="A12" s="17">
        <v>8</v>
      </c>
      <c r="B12" s="12" t="s">
        <v>14</v>
      </c>
      <c r="C12" s="19">
        <v>6883600</v>
      </c>
      <c r="D12" s="19"/>
      <c r="E12" s="19">
        <f t="shared" ref="E12:E17" si="3">SUM(C12:D12)</f>
        <v>6883600</v>
      </c>
      <c r="F12" s="23">
        <f t="shared" ref="F12:F17" si="4">SUM(E12*0.01795)</f>
        <v>123560.62000000001</v>
      </c>
      <c r="G12" s="21">
        <f t="shared" si="2"/>
        <v>8.9020793854104399E-3</v>
      </c>
    </row>
    <row r="13" spans="1:8" s="12" customFormat="1" ht="15" x14ac:dyDescent="0.2">
      <c r="A13" s="17">
        <v>9</v>
      </c>
      <c r="B13" s="12" t="s">
        <v>33</v>
      </c>
      <c r="C13" s="19">
        <v>5268300</v>
      </c>
      <c r="D13" s="19">
        <v>215600</v>
      </c>
      <c r="E13" s="19">
        <f t="shared" si="3"/>
        <v>5483900</v>
      </c>
      <c r="F13" s="23">
        <f t="shared" si="4"/>
        <v>98436.005000000005</v>
      </c>
      <c r="G13" s="21">
        <f t="shared" si="2"/>
        <v>7.0919450783968148E-3</v>
      </c>
    </row>
    <row r="14" spans="1:8" s="12" customFormat="1" ht="15" x14ac:dyDescent="0.2">
      <c r="A14" s="17">
        <v>10</v>
      </c>
      <c r="B14" s="12" t="s">
        <v>15</v>
      </c>
      <c r="C14" s="19">
        <v>4090900</v>
      </c>
      <c r="D14" s="19"/>
      <c r="E14" s="19">
        <f t="shared" si="3"/>
        <v>4090900</v>
      </c>
      <c r="F14" s="23">
        <f t="shared" si="4"/>
        <v>73431.654999999999</v>
      </c>
      <c r="G14" s="21">
        <f>SUM(F14/13879972.83)</f>
        <v>5.2904754137043939E-3</v>
      </c>
    </row>
    <row r="15" spans="1:8" s="12" customFormat="1" ht="15" x14ac:dyDescent="0.2">
      <c r="A15" s="17">
        <v>11</v>
      </c>
      <c r="B15" s="12" t="s">
        <v>16</v>
      </c>
      <c r="C15" s="24">
        <v>3984400</v>
      </c>
      <c r="D15" s="24">
        <v>22900</v>
      </c>
      <c r="E15" s="19">
        <f t="shared" si="3"/>
        <v>4007300</v>
      </c>
      <c r="F15" s="23">
        <f t="shared" si="4"/>
        <v>71931.035000000003</v>
      </c>
      <c r="G15" s="21">
        <f>SUM(F15/13879972.83)</f>
        <v>5.1823613692189054E-3</v>
      </c>
    </row>
    <row r="16" spans="1:8" s="12" customFormat="1" ht="15" x14ac:dyDescent="0.2">
      <c r="A16" s="17">
        <v>12</v>
      </c>
      <c r="B16" s="12" t="s">
        <v>17</v>
      </c>
      <c r="C16" s="19">
        <v>3810700</v>
      </c>
      <c r="D16" s="19">
        <v>0</v>
      </c>
      <c r="E16" s="19">
        <f t="shared" si="3"/>
        <v>3810700</v>
      </c>
      <c r="F16" s="23">
        <f t="shared" si="4"/>
        <v>68402.065000000002</v>
      </c>
      <c r="G16" s="21">
        <f>SUM(F16/13879972.83)</f>
        <v>4.9281123124503981E-3</v>
      </c>
    </row>
    <row r="17" spans="1:8" s="12" customFormat="1" ht="15" x14ac:dyDescent="0.2">
      <c r="A17" s="17">
        <v>13</v>
      </c>
      <c r="B17" s="12" t="s">
        <v>34</v>
      </c>
      <c r="C17" s="19">
        <v>3099800</v>
      </c>
      <c r="D17" s="19">
        <v>474300</v>
      </c>
      <c r="E17" s="19">
        <f t="shared" si="3"/>
        <v>3574100</v>
      </c>
      <c r="F17" s="23">
        <f t="shared" si="4"/>
        <v>64155.095000000001</v>
      </c>
      <c r="G17" s="21">
        <f>SUM(F17/13879972.83)</f>
        <v>4.6221340477940976E-3</v>
      </c>
    </row>
    <row r="18" spans="1:8" s="12" customFormat="1" ht="15" x14ac:dyDescent="0.2">
      <c r="A18" s="17">
        <v>14</v>
      </c>
      <c r="B18" s="12" t="s">
        <v>18</v>
      </c>
      <c r="C18" s="19">
        <v>3062600</v>
      </c>
      <c r="D18" s="19">
        <v>365900</v>
      </c>
      <c r="E18" s="19">
        <f t="shared" ref="E18:E24" si="5">SUM(C18:D18)</f>
        <v>3428500</v>
      </c>
      <c r="F18" s="23">
        <f t="shared" ref="F18:F24" si="6">SUM(E18*0.01795)</f>
        <v>61541.575000000004</v>
      </c>
      <c r="G18" s="21">
        <f t="shared" ref="G18:G24" si="7">SUM(F18/13879972.83)</f>
        <v>4.4338397310825289E-3</v>
      </c>
    </row>
    <row r="19" spans="1:8" s="12" customFormat="1" ht="15" x14ac:dyDescent="0.2">
      <c r="A19" s="17">
        <v>15</v>
      </c>
      <c r="B19" s="12" t="s">
        <v>19</v>
      </c>
      <c r="C19" s="19">
        <v>3145200</v>
      </c>
      <c r="D19" s="19">
        <v>24000</v>
      </c>
      <c r="E19" s="19">
        <f t="shared" si="5"/>
        <v>3169200</v>
      </c>
      <c r="F19" s="23">
        <f t="shared" si="6"/>
        <v>56887.14</v>
      </c>
      <c r="G19" s="21">
        <f t="shared" si="7"/>
        <v>4.0985051409499051E-3</v>
      </c>
    </row>
    <row r="20" spans="1:8" s="12" customFormat="1" ht="15" x14ac:dyDescent="0.2">
      <c r="A20" s="17">
        <v>16</v>
      </c>
      <c r="B20" s="25" t="s">
        <v>20</v>
      </c>
      <c r="C20" s="26">
        <v>2720900</v>
      </c>
      <c r="D20" s="26">
        <v>331400</v>
      </c>
      <c r="E20" s="26">
        <f t="shared" si="5"/>
        <v>3052300</v>
      </c>
      <c r="F20" s="23">
        <f t="shared" si="6"/>
        <v>54788.785000000003</v>
      </c>
      <c r="G20" s="21">
        <f t="shared" si="7"/>
        <v>3.9473265308978276E-3</v>
      </c>
    </row>
    <row r="21" spans="1:8" s="12" customFormat="1" ht="15" x14ac:dyDescent="0.2">
      <c r="A21" s="17">
        <v>17</v>
      </c>
      <c r="B21" s="18" t="s">
        <v>21</v>
      </c>
      <c r="C21" s="19">
        <v>2512300</v>
      </c>
      <c r="D21" s="19">
        <v>337400</v>
      </c>
      <c r="E21" s="19">
        <f t="shared" si="5"/>
        <v>2849700</v>
      </c>
      <c r="F21" s="23">
        <f t="shared" si="6"/>
        <v>51152.115000000005</v>
      </c>
      <c r="G21" s="21">
        <f t="shared" si="7"/>
        <v>3.685318092946152E-3</v>
      </c>
    </row>
    <row r="22" spans="1:8" s="12" customFormat="1" ht="15" x14ac:dyDescent="0.2">
      <c r="A22" s="17">
        <v>18</v>
      </c>
      <c r="B22" s="12" t="s">
        <v>22</v>
      </c>
      <c r="C22" s="19">
        <v>2825800</v>
      </c>
      <c r="D22" s="19"/>
      <c r="E22" s="19">
        <f t="shared" si="5"/>
        <v>2825800</v>
      </c>
      <c r="F22" s="23">
        <f t="shared" si="6"/>
        <v>50723.11</v>
      </c>
      <c r="G22" s="21">
        <f t="shared" si="7"/>
        <v>3.6544098912331948E-3</v>
      </c>
    </row>
    <row r="23" spans="1:8" s="12" customFormat="1" ht="15" x14ac:dyDescent="0.2">
      <c r="A23" s="17">
        <v>19</v>
      </c>
      <c r="B23" s="12" t="s">
        <v>23</v>
      </c>
      <c r="C23" s="19">
        <v>2596400</v>
      </c>
      <c r="D23" s="19">
        <v>169700</v>
      </c>
      <c r="E23" s="19">
        <f t="shared" si="5"/>
        <v>2766100</v>
      </c>
      <c r="F23" s="23">
        <f t="shared" si="6"/>
        <v>49651.495000000003</v>
      </c>
      <c r="G23" s="21">
        <f t="shared" si="7"/>
        <v>3.5772040484606626E-3</v>
      </c>
    </row>
    <row r="24" spans="1:8" s="25" customFormat="1" ht="15" x14ac:dyDescent="0.2">
      <c r="A24" s="27">
        <v>20</v>
      </c>
      <c r="B24" s="12" t="s">
        <v>24</v>
      </c>
      <c r="C24" s="19">
        <v>2684300</v>
      </c>
      <c r="D24" s="19">
        <v>25900</v>
      </c>
      <c r="E24" s="19">
        <f t="shared" si="5"/>
        <v>2710200</v>
      </c>
      <c r="F24" s="23">
        <f t="shared" si="6"/>
        <v>48648.090000000004</v>
      </c>
      <c r="G24" s="21">
        <f t="shared" si="7"/>
        <v>3.5049124804374708E-3</v>
      </c>
    </row>
    <row r="25" spans="1:8" s="12" customFormat="1" ht="15" x14ac:dyDescent="0.2">
      <c r="A25" s="17">
        <v>21</v>
      </c>
      <c r="B25" s="12" t="s">
        <v>25</v>
      </c>
      <c r="C25" s="19">
        <v>2528400</v>
      </c>
      <c r="D25" s="19">
        <v>60000</v>
      </c>
      <c r="E25" s="19">
        <f>SUM(C25:D25)</f>
        <v>2588400</v>
      </c>
      <c r="F25" s="23">
        <f>SUM(E25*0.01795)</f>
        <v>46461.78</v>
      </c>
      <c r="G25" s="21">
        <f t="shared" ref="G25:G30" si="8">SUM(F25/13879972.83)</f>
        <v>3.3473970424191383E-3</v>
      </c>
    </row>
    <row r="26" spans="1:8" s="22" customFormat="1" ht="15" x14ac:dyDescent="0.2">
      <c r="A26" s="17">
        <v>22</v>
      </c>
      <c r="B26" s="12" t="s">
        <v>26</v>
      </c>
      <c r="C26" s="19">
        <v>2472400</v>
      </c>
      <c r="D26" s="19"/>
      <c r="E26" s="19">
        <f>SUM(C26:D26)</f>
        <v>2472400</v>
      </c>
      <c r="F26" s="23">
        <f>SUM(E26*0.01795)</f>
        <v>44379.58</v>
      </c>
      <c r="G26" s="21">
        <f t="shared" si="8"/>
        <v>3.1973823395445365E-3</v>
      </c>
      <c r="H26" s="12"/>
    </row>
    <row r="27" spans="1:8" s="12" customFormat="1" ht="15" x14ac:dyDescent="0.2">
      <c r="A27" s="17">
        <v>23</v>
      </c>
      <c r="B27" s="12" t="s">
        <v>27</v>
      </c>
      <c r="C27" s="19">
        <v>2100000</v>
      </c>
      <c r="D27" s="19">
        <v>101300</v>
      </c>
      <c r="E27" s="19">
        <f>SUM(C27:D27)</f>
        <v>2201300</v>
      </c>
      <c r="F27" s="23">
        <f>SUM(E27*0.01795)</f>
        <v>39513.334999999999</v>
      </c>
      <c r="G27" s="21">
        <f t="shared" si="8"/>
        <v>2.8467876330850136E-3</v>
      </c>
    </row>
    <row r="28" spans="1:8" s="12" customFormat="1" ht="15" x14ac:dyDescent="0.2">
      <c r="A28" s="17">
        <v>24</v>
      </c>
      <c r="B28" s="12" t="s">
        <v>28</v>
      </c>
      <c r="C28" s="28">
        <v>2128300</v>
      </c>
      <c r="D28" s="28">
        <v>7700</v>
      </c>
      <c r="E28" s="19">
        <f>SUM(C28:D28)</f>
        <v>2136000</v>
      </c>
      <c r="F28" s="23">
        <f>SUM(E28*0.01795)</f>
        <v>38341.200000000004</v>
      </c>
      <c r="G28" s="21">
        <f t="shared" si="8"/>
        <v>2.7623397012081908E-3</v>
      </c>
    </row>
    <row r="29" spans="1:8" s="12" customFormat="1" ht="15" x14ac:dyDescent="0.2">
      <c r="A29" s="17">
        <v>25</v>
      </c>
      <c r="B29" s="12" t="s">
        <v>29</v>
      </c>
      <c r="C29" s="28">
        <v>1893900</v>
      </c>
      <c r="D29" s="28"/>
      <c r="E29" s="19">
        <f>SUM(C29:D29)</f>
        <v>1893900</v>
      </c>
      <c r="F29" s="23">
        <f>SUM(E29*0.01795)</f>
        <v>33995.505000000005</v>
      </c>
      <c r="G29" s="21">
        <f t="shared" si="8"/>
        <v>2.4492486704673186E-3</v>
      </c>
    </row>
    <row r="30" spans="1:8" s="22" customFormat="1" ht="15.75" thickBot="1" x14ac:dyDescent="0.25">
      <c r="A30" s="17"/>
      <c r="B30" s="18"/>
      <c r="C30" s="35">
        <f>SUM(C5:C29)</f>
        <v>175725100</v>
      </c>
      <c r="D30" s="35">
        <f t="shared" ref="D30:F30" si="9">SUM(D5:D29)</f>
        <v>15351100</v>
      </c>
      <c r="E30" s="35">
        <f t="shared" si="9"/>
        <v>191076200</v>
      </c>
      <c r="F30" s="42">
        <f t="shared" si="9"/>
        <v>3429817.7900000005</v>
      </c>
      <c r="G30" s="21">
        <f t="shared" si="8"/>
        <v>0.24710551180524179</v>
      </c>
      <c r="H30" s="12"/>
    </row>
    <row r="31" spans="1:8" s="4" customFormat="1" ht="13.5" thickTop="1" x14ac:dyDescent="0.2">
      <c r="A31" s="5"/>
      <c r="B31" s="5" t="s">
        <v>36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35</v>
      </c>
      <c r="C32" s="5"/>
      <c r="D32" s="9"/>
      <c r="E32" s="13"/>
      <c r="F32" s="5"/>
      <c r="G32" s="10"/>
      <c r="H32" s="5"/>
    </row>
    <row r="33" spans="1:8" s="4" customFormat="1" x14ac:dyDescent="0.2">
      <c r="A33" s="5"/>
      <c r="B33" s="5" t="s">
        <v>30</v>
      </c>
      <c r="C33" s="5"/>
      <c r="D33" s="9"/>
      <c r="E33" s="5"/>
      <c r="F33" s="5"/>
      <c r="G33" s="10"/>
      <c r="H33" s="5"/>
    </row>
    <row r="34" spans="1:8" s="4" customFormat="1" ht="13.5" customHeight="1" x14ac:dyDescent="0.2">
      <c r="A34" s="5"/>
      <c r="B34" t="s">
        <v>61</v>
      </c>
      <c r="C34" s="5"/>
      <c r="D34" s="9"/>
      <c r="E34" s="5"/>
      <c r="F34" s="5"/>
      <c r="G34" s="10"/>
      <c r="H34" s="5"/>
    </row>
    <row r="35" spans="1:8" s="4" customFormat="1" ht="12.75" customHeight="1" x14ac:dyDescent="0.2">
      <c r="A35" s="5"/>
      <c r="B35" s="5"/>
      <c r="C35" s="5"/>
      <c r="D35" s="9"/>
      <c r="E35" s="5"/>
      <c r="F35" s="5"/>
      <c r="G35" s="10"/>
      <c r="H35" s="5"/>
    </row>
    <row r="36" spans="1:8" ht="14.25" customHeight="1" x14ac:dyDescent="0.2">
      <c r="C36" s="14"/>
      <c r="G36" s="11"/>
    </row>
  </sheetData>
  <pageMargins left="0.75" right="0.75" top="1" bottom="1" header="0.5" footer="0.5"/>
  <pageSetup scale="95" orientation="landscape" horizontalDpi="4294967295" verticalDpi="300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Sheet3</vt:lpstr>
      <vt:lpstr>'2012-2013'!Print_Area</vt:lpstr>
      <vt:lpstr>'2013-2014'!Print_Area</vt:lpstr>
      <vt:lpstr>'2014-2015'!Print_Area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Fussell</dc:creator>
  <cp:lastModifiedBy>Karen Fussell</cp:lastModifiedBy>
  <cp:lastPrinted>2020-04-20T18:23:37Z</cp:lastPrinted>
  <dcterms:created xsi:type="dcterms:W3CDTF">2012-07-11T14:26:20Z</dcterms:created>
  <dcterms:modified xsi:type="dcterms:W3CDTF">2020-04-20T18:35:19Z</dcterms:modified>
</cp:coreProperties>
</file>